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ríprava\Desktop\RD Biovetská\_Ponuka\Poslanie nové\"/>
    </mc:Choice>
  </mc:AlternateContent>
  <bookViews>
    <workbookView xWindow="0" yWindow="0" windowWidth="0" windowHeight="0"/>
  </bookViews>
  <sheets>
    <sheet name="Rekapitulácia stavby" sheetId="1" r:id="rId1"/>
    <sheet name="01 - SO 01 Dvojdom" sheetId="2" r:id="rId2"/>
    <sheet name="02 - SO 01 Zdravotechnika" sheetId="3" r:id="rId3"/>
    <sheet name="03 - SO 01 Eletroinštalácia" sheetId="4" r:id="rId4"/>
    <sheet name="04 - SO 01 Ústredné vykur..." sheetId="5" r:id="rId5"/>
    <sheet name="05 - SO 01 Strecha" sheetId="6" r:id="rId6"/>
    <sheet name="06 - Vonkajšia kanalizácia" sheetId="7" r:id="rId7"/>
    <sheet name="07 - Vonkajšie osvetlenie" sheetId="8" r:id="rId8"/>
    <sheet name="08 - Vonkajšie rozvody NN" sheetId="9" r:id="rId9"/>
    <sheet name="09 - SO 02 Oplotenie - do..." sheetId="10" r:id="rId10"/>
    <sheet name="10 - SO 03 Spevnené plochy" sheetId="11" r:id="rId11"/>
    <sheet name="11 - SO 04 Oplotenie - na..." sheetId="12" r:id="rId12"/>
  </sheets>
  <definedNames>
    <definedName name="_xlnm.Print_Area" localSheetId="0">'Rekapitulácia stavby'!$D$4:$AO$76,'Rekapitulácia stavby'!$C$82:$AQ$106</definedName>
    <definedName name="_xlnm.Print_Titles" localSheetId="0">'Rekapitulácia stavby'!$92:$92</definedName>
    <definedName name="_xlnm._FilterDatabase" localSheetId="1" hidden="1">'01 - SO 01 Dvojdom'!$C$136:$K$348</definedName>
    <definedName name="_xlnm.Print_Area" localSheetId="1">'01 - SO 01 Dvojdom'!$C$4:$J$76,'01 - SO 01 Dvojdom'!$C$124:$J$348</definedName>
    <definedName name="_xlnm.Print_Titles" localSheetId="1">'01 - SO 01 Dvojdom'!$136:$136</definedName>
    <definedName name="_xlnm._FilterDatabase" localSheetId="2" hidden="1">'02 - SO 01 Zdravotechnika'!$C$119:$K$161</definedName>
    <definedName name="_xlnm.Print_Area" localSheetId="2">'02 - SO 01 Zdravotechnika'!$C$4:$J$76,'02 - SO 01 Zdravotechnika'!$C$107:$J$161</definedName>
    <definedName name="_xlnm.Print_Titles" localSheetId="2">'02 - SO 01 Zdravotechnika'!$119:$119</definedName>
    <definedName name="_xlnm._FilterDatabase" localSheetId="3" hidden="1">'03 - SO 01 Eletroinštalácia'!$C$120:$K$238</definedName>
    <definedName name="_xlnm.Print_Area" localSheetId="3">'03 - SO 01 Eletroinštalácia'!$C$4:$J$76,'03 - SO 01 Eletroinštalácia'!$C$108:$J$238</definedName>
    <definedName name="_xlnm.Print_Titles" localSheetId="3">'03 - SO 01 Eletroinštalácia'!$120:$120</definedName>
    <definedName name="_xlnm._FilterDatabase" localSheetId="4" hidden="1">'04 - SO 01 Ústredné vykur...'!$C$122:$K$172</definedName>
    <definedName name="_xlnm.Print_Area" localSheetId="4">'04 - SO 01 Ústredné vykur...'!$C$4:$J$76,'04 - SO 01 Ústredné vykur...'!$C$110:$J$172</definedName>
    <definedName name="_xlnm.Print_Titles" localSheetId="4">'04 - SO 01 Ústredné vykur...'!$122:$122</definedName>
    <definedName name="_xlnm._FilterDatabase" localSheetId="5" hidden="1">'05 - SO 01 Strecha'!$C$117:$K$135</definedName>
    <definedName name="_xlnm.Print_Area" localSheetId="5">'05 - SO 01 Strecha'!$C$4:$J$76,'05 - SO 01 Strecha'!$C$105:$J$135</definedName>
    <definedName name="_xlnm.Print_Titles" localSheetId="5">'05 - SO 01 Strecha'!$117:$117</definedName>
    <definedName name="_xlnm._FilterDatabase" localSheetId="6" hidden="1">'06 - Vonkajšia kanalizácia'!$C$120:$K$167</definedName>
    <definedName name="_xlnm.Print_Area" localSheetId="6">'06 - Vonkajšia kanalizácia'!$C$4:$J$76,'06 - Vonkajšia kanalizácia'!$C$108:$J$167</definedName>
    <definedName name="_xlnm.Print_Titles" localSheetId="6">'06 - Vonkajšia kanalizácia'!$120:$120</definedName>
    <definedName name="_xlnm._FilterDatabase" localSheetId="7" hidden="1">'07 - Vonkajšie osvetlenie'!$C$120:$K$171</definedName>
    <definedName name="_xlnm.Print_Area" localSheetId="7">'07 - Vonkajšie osvetlenie'!$C$4:$J$76,'07 - Vonkajšie osvetlenie'!$C$108:$J$171</definedName>
    <definedName name="_xlnm.Print_Titles" localSheetId="7">'07 - Vonkajšie osvetlenie'!$120:$120</definedName>
    <definedName name="_xlnm._FilterDatabase" localSheetId="8" hidden="1">'08 - Vonkajšie rozvody NN'!$C$120:$K$153</definedName>
    <definedName name="_xlnm.Print_Area" localSheetId="8">'08 - Vonkajšie rozvody NN'!$C$4:$J$76,'08 - Vonkajšie rozvody NN'!$C$108:$J$153</definedName>
    <definedName name="_xlnm.Print_Titles" localSheetId="8">'08 - Vonkajšie rozvody NN'!$120:$120</definedName>
    <definedName name="_xlnm._FilterDatabase" localSheetId="9" hidden="1">'09 - SO 02 Oplotenie - do...'!$C$123:$K$165</definedName>
    <definedName name="_xlnm.Print_Area" localSheetId="9">'09 - SO 02 Oplotenie - do...'!$C$4:$J$76,'09 - SO 02 Oplotenie - do...'!$C$111:$J$165</definedName>
    <definedName name="_xlnm.Print_Titles" localSheetId="9">'09 - SO 02 Oplotenie - do...'!$123:$123</definedName>
    <definedName name="_xlnm._FilterDatabase" localSheetId="10" hidden="1">'10 - SO 03 Spevnené plochy'!$C$126:$K$191</definedName>
    <definedName name="_xlnm.Print_Area" localSheetId="10">'10 - SO 03 Spevnené plochy'!$C$4:$J$76,'10 - SO 03 Spevnené plochy'!$C$114:$J$191</definedName>
    <definedName name="_xlnm.Print_Titles" localSheetId="10">'10 - SO 03 Spevnené plochy'!$126:$126</definedName>
    <definedName name="_xlnm._FilterDatabase" localSheetId="11" hidden="1">'11 - SO 04 Oplotenie - na...'!$C$121:$K$158</definedName>
    <definedName name="_xlnm.Print_Area" localSheetId="11">'11 - SO 04 Oplotenie - na...'!$C$4:$J$76,'11 - SO 04 Oplotenie - na...'!$C$109:$J$158</definedName>
    <definedName name="_xlnm.Print_Titles" localSheetId="11">'11 - SO 04 Oplotenie - na...'!$121:$121</definedName>
  </definedNames>
  <calcPr/>
</workbook>
</file>

<file path=xl/calcChain.xml><?xml version="1.0" encoding="utf-8"?>
<calcChain xmlns="http://schemas.openxmlformats.org/spreadsheetml/2006/main">
  <c i="12" l="1" r="J37"/>
  <c r="J36"/>
  <c i="1" r="AY105"/>
  <c i="12" r="J35"/>
  <c i="1" r="AX105"/>
  <c i="12"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T138"/>
  <c r="R139"/>
  <c r="R138"/>
  <c r="P139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F119"/>
  <c r="J118"/>
  <c r="F118"/>
  <c r="F116"/>
  <c r="E114"/>
  <c r="J92"/>
  <c r="F92"/>
  <c r="J91"/>
  <c r="F91"/>
  <c r="F89"/>
  <c r="E87"/>
  <c r="J12"/>
  <c r="J116"/>
  <c r="E7"/>
  <c r="E112"/>
  <c i="11" r="J37"/>
  <c r="J36"/>
  <c i="1" r="AY104"/>
  <c i="11" r="J35"/>
  <c i="1" r="AX104"/>
  <c i="11"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T165"/>
  <c r="R166"/>
  <c r="R165"/>
  <c r="P166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J124"/>
  <c r="F124"/>
  <c r="J123"/>
  <c r="F123"/>
  <c r="F121"/>
  <c r="E119"/>
  <c r="J92"/>
  <c r="F92"/>
  <c r="J91"/>
  <c r="F91"/>
  <c r="F89"/>
  <c r="E87"/>
  <c r="J12"/>
  <c r="J121"/>
  <c r="E7"/>
  <c r="E117"/>
  <c i="10" r="J37"/>
  <c r="J36"/>
  <c i="1" r="AY103"/>
  <c i="10" r="J35"/>
  <c i="1" r="AX103"/>
  <c i="10"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F121"/>
  <c r="J120"/>
  <c r="F120"/>
  <c r="F118"/>
  <c r="E116"/>
  <c r="J92"/>
  <c r="F92"/>
  <c r="J91"/>
  <c r="F91"/>
  <c r="F89"/>
  <c r="E87"/>
  <c r="J12"/>
  <c r="J89"/>
  <c r="E7"/>
  <c r="E85"/>
  <c i="9" r="J37"/>
  <c r="J36"/>
  <c i="1" r="AY102"/>
  <c i="9" r="J35"/>
  <c i="1" r="AX102"/>
  <c i="9"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T147"/>
  <c r="R148"/>
  <c r="R147"/>
  <c r="P148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F118"/>
  <c r="J117"/>
  <c r="F117"/>
  <c r="F115"/>
  <c r="E113"/>
  <c r="J92"/>
  <c r="F92"/>
  <c r="J91"/>
  <c r="F91"/>
  <c r="F89"/>
  <c r="E87"/>
  <c r="J12"/>
  <c r="J115"/>
  <c r="E7"/>
  <c r="E111"/>
  <c i="8" r="J37"/>
  <c r="J36"/>
  <c i="1" r="AY101"/>
  <c i="8" r="J35"/>
  <c i="1" r="AX101"/>
  <c i="8"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6"/>
  <c r="BH166"/>
  <c r="BG166"/>
  <c r="BE166"/>
  <c r="T166"/>
  <c r="T165"/>
  <c r="R166"/>
  <c r="R165"/>
  <c r="P166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F118"/>
  <c r="J117"/>
  <c r="F117"/>
  <c r="F115"/>
  <c r="E113"/>
  <c r="J92"/>
  <c r="F92"/>
  <c r="J91"/>
  <c r="F91"/>
  <c r="F89"/>
  <c r="E87"/>
  <c r="J12"/>
  <c r="J115"/>
  <c r="E7"/>
  <c r="E111"/>
  <c i="7" r="J37"/>
  <c r="J36"/>
  <c i="1" r="AY100"/>
  <c i="7" r="J35"/>
  <c i="1" r="AX100"/>
  <c i="7"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3"/>
  <c r="BH133"/>
  <c r="BG133"/>
  <c r="BE133"/>
  <c r="T133"/>
  <c r="R133"/>
  <c r="P133"/>
  <c r="BI132"/>
  <c r="BH132"/>
  <c r="BG132"/>
  <c r="BE132"/>
  <c r="T132"/>
  <c r="R132"/>
  <c r="P132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F118"/>
  <c r="J117"/>
  <c r="F117"/>
  <c r="F115"/>
  <c r="E113"/>
  <c r="J92"/>
  <c r="F92"/>
  <c r="J91"/>
  <c r="F91"/>
  <c r="F89"/>
  <c r="E87"/>
  <c r="J12"/>
  <c r="J115"/>
  <c r="E7"/>
  <c r="E85"/>
  <c i="6" r="J37"/>
  <c r="J36"/>
  <c i="1" r="AY99"/>
  <c i="6" r="J35"/>
  <c i="1" r="AX99"/>
  <c i="6"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J115"/>
  <c r="F115"/>
  <c r="J114"/>
  <c r="F114"/>
  <c r="F112"/>
  <c r="E110"/>
  <c r="J92"/>
  <c r="F92"/>
  <c r="J91"/>
  <c r="F91"/>
  <c r="F89"/>
  <c r="E87"/>
  <c r="J12"/>
  <c r="J89"/>
  <c r="E7"/>
  <c r="E85"/>
  <c i="5" r="J37"/>
  <c r="J36"/>
  <c i="1" r="AY98"/>
  <c i="5" r="J35"/>
  <c i="1" r="AX98"/>
  <c i="5"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J120"/>
  <c r="F120"/>
  <c r="J119"/>
  <c r="F119"/>
  <c r="F117"/>
  <c r="E115"/>
  <c r="J92"/>
  <c r="F92"/>
  <c r="J91"/>
  <c r="F91"/>
  <c r="F89"/>
  <c r="E87"/>
  <c r="J12"/>
  <c r="J89"/>
  <c r="E7"/>
  <c r="E85"/>
  <c i="4" r="J37"/>
  <c r="J36"/>
  <c i="1" r="AY97"/>
  <c i="4" r="J35"/>
  <c i="1" r="AX97"/>
  <c i="4"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199"/>
  <c r="BH199"/>
  <c r="BG199"/>
  <c r="BE199"/>
  <c r="T199"/>
  <c r="R199"/>
  <c r="P199"/>
  <c r="BI198"/>
  <c r="BH198"/>
  <c r="BG198"/>
  <c r="BE198"/>
  <c r="T198"/>
  <c r="R198"/>
  <c r="P198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J118"/>
  <c r="F118"/>
  <c r="J117"/>
  <c r="F117"/>
  <c r="F115"/>
  <c r="E113"/>
  <c r="J92"/>
  <c r="F92"/>
  <c r="J91"/>
  <c r="F91"/>
  <c r="F89"/>
  <c r="E87"/>
  <c r="J12"/>
  <c r="J89"/>
  <c r="E7"/>
  <c r="E85"/>
  <c i="3" r="J37"/>
  <c r="J36"/>
  <c i="1" r="AY96"/>
  <c i="3" r="J35"/>
  <c i="1" r="AX96"/>
  <c i="3"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J117"/>
  <c r="F117"/>
  <c r="J116"/>
  <c r="F116"/>
  <c r="F114"/>
  <c r="E112"/>
  <c r="J92"/>
  <c r="F92"/>
  <c r="J91"/>
  <c r="F91"/>
  <c r="F89"/>
  <c r="E87"/>
  <c r="J12"/>
  <c r="J114"/>
  <c r="E7"/>
  <c r="E85"/>
  <c i="2" r="J37"/>
  <c r="J36"/>
  <c i="1" r="AY95"/>
  <c i="2" r="J35"/>
  <c i="1" r="AX95"/>
  <c i="2"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4"/>
  <c r="BH344"/>
  <c r="BG344"/>
  <c r="BE344"/>
  <c r="T344"/>
  <c r="T343"/>
  <c r="R344"/>
  <c r="R343"/>
  <c r="P344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0"/>
  <c r="BH330"/>
  <c r="BG330"/>
  <c r="BE330"/>
  <c r="T330"/>
  <c r="T329"/>
  <c r="R330"/>
  <c r="R329"/>
  <c r="P330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8"/>
  <c r="BH318"/>
  <c r="BG318"/>
  <c r="BE318"/>
  <c r="T318"/>
  <c r="R318"/>
  <c r="P318"/>
  <c r="BI317"/>
  <c r="BH317"/>
  <c r="BG317"/>
  <c r="BE317"/>
  <c r="T317"/>
  <c r="R317"/>
  <c r="P317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4"/>
  <c r="BH304"/>
  <c r="BG304"/>
  <c r="BE304"/>
  <c r="T304"/>
  <c r="R304"/>
  <c r="P304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6"/>
  <c r="BH236"/>
  <c r="BG236"/>
  <c r="BE236"/>
  <c r="T236"/>
  <c r="T235"/>
  <c r="R236"/>
  <c r="R235"/>
  <c r="P236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8"/>
  <c r="BH218"/>
  <c r="BG218"/>
  <c r="BE218"/>
  <c r="T218"/>
  <c r="R218"/>
  <c r="P218"/>
  <c r="BI217"/>
  <c r="BH217"/>
  <c r="BG217"/>
  <c r="BE217"/>
  <c r="T217"/>
  <c r="R217"/>
  <c r="P217"/>
  <c r="BI216"/>
  <c r="BH216"/>
  <c r="BG216"/>
  <c r="BE216"/>
  <c r="T216"/>
  <c r="R216"/>
  <c r="P216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J134"/>
  <c r="F134"/>
  <c r="J133"/>
  <c r="F133"/>
  <c r="F131"/>
  <c r="E129"/>
  <c r="J92"/>
  <c r="F92"/>
  <c r="J91"/>
  <c r="F91"/>
  <c r="F89"/>
  <c r="E87"/>
  <c r="J12"/>
  <c r="J131"/>
  <c r="E7"/>
  <c r="E85"/>
  <c i="1" r="L90"/>
  <c r="AM90"/>
  <c r="AM89"/>
  <c r="L89"/>
  <c r="AM87"/>
  <c r="L87"/>
  <c r="L85"/>
  <c r="L84"/>
  <c i="2" r="BK161"/>
  <c r="J301"/>
  <c r="J243"/>
  <c r="BK195"/>
  <c r="BK150"/>
  <c r="BK212"/>
  <c r="J334"/>
  <c r="J267"/>
  <c r="J227"/>
  <c r="J323"/>
  <c r="BK257"/>
  <c r="BK171"/>
  <c r="J322"/>
  <c r="BK219"/>
  <c r="BK181"/>
  <c r="BK252"/>
  <c r="J203"/>
  <c r="J328"/>
  <c r="BK250"/>
  <c r="BK225"/>
  <c r="BK157"/>
  <c r="J314"/>
  <c r="BK147"/>
  <c r="BK325"/>
  <c r="BK269"/>
  <c r="BK216"/>
  <c r="BK173"/>
  <c r="BK302"/>
  <c r="BK188"/>
  <c r="BK156"/>
  <c r="J248"/>
  <c r="BK149"/>
  <c i="3" r="BK160"/>
  <c r="J138"/>
  <c r="BK126"/>
  <c r="BK141"/>
  <c r="J125"/>
  <c r="J144"/>
  <c i="4" r="J198"/>
  <c r="J151"/>
  <c r="J152"/>
  <c r="BK124"/>
  <c r="BK219"/>
  <c r="BK139"/>
  <c r="J139"/>
  <c r="J216"/>
  <c r="BK207"/>
  <c r="J171"/>
  <c r="J190"/>
  <c r="BK135"/>
  <c r="J226"/>
  <c r="J166"/>
  <c r="BK208"/>
  <c r="J145"/>
  <c r="BK189"/>
  <c r="J224"/>
  <c r="BK152"/>
  <c r="BK234"/>
  <c r="BK187"/>
  <c i="5" r="J151"/>
  <c r="J162"/>
  <c r="J132"/>
  <c r="BK146"/>
  <c r="J165"/>
  <c r="BK150"/>
  <c r="J142"/>
  <c r="BK143"/>
  <c i="6" r="J126"/>
  <c r="J134"/>
  <c i="7" r="J147"/>
  <c r="J150"/>
  <c r="J153"/>
  <c r="J151"/>
  <c r="BK155"/>
  <c r="BK130"/>
  <c r="BK146"/>
  <c i="8" r="J146"/>
  <c r="BK128"/>
  <c r="J142"/>
  <c r="J151"/>
  <c r="J154"/>
  <c r="BK145"/>
  <c r="BK169"/>
  <c r="BK162"/>
  <c r="BK125"/>
  <c i="9" r="BK128"/>
  <c r="J136"/>
  <c r="J144"/>
  <c r="J132"/>
  <c i="10" r="BK158"/>
  <c r="J147"/>
  <c r="BK147"/>
  <c r="BK133"/>
  <c r="J163"/>
  <c r="J158"/>
  <c i="11" r="BK169"/>
  <c r="J137"/>
  <c r="BK140"/>
  <c r="BK138"/>
  <c r="J155"/>
  <c r="J161"/>
  <c r="BK136"/>
  <c r="J144"/>
  <c r="J170"/>
  <c i="12" r="J133"/>
  <c r="BK134"/>
  <c r="J155"/>
  <c r="BK149"/>
  <c r="J129"/>
  <c r="J135"/>
  <c i="2" r="J192"/>
  <c r="J336"/>
  <c r="J313"/>
  <c r="BK207"/>
  <c r="J163"/>
  <c r="J259"/>
  <c r="J157"/>
  <c r="BK296"/>
  <c r="J250"/>
  <c r="J140"/>
  <c r="J268"/>
  <c r="J219"/>
  <c r="J340"/>
  <c r="J229"/>
  <c r="J190"/>
  <c r="J300"/>
  <c r="BK206"/>
  <c r="J338"/>
  <c r="BK276"/>
  <c r="BK205"/>
  <c r="J341"/>
  <c r="J225"/>
  <c r="J344"/>
  <c r="J298"/>
  <c r="BK226"/>
  <c r="J182"/>
  <c r="J251"/>
  <c r="BK158"/>
  <c r="J233"/>
  <c i="3" r="J136"/>
  <c r="J129"/>
  <c r="BK130"/>
  <c r="BK161"/>
  <c r="BK150"/>
  <c r="BK156"/>
  <c r="BK134"/>
  <c i="4" r="BK155"/>
  <c r="J153"/>
  <c r="BK225"/>
  <c r="J173"/>
  <c r="BK147"/>
  <c r="J230"/>
  <c r="J233"/>
  <c r="BK182"/>
  <c r="BK181"/>
  <c r="BK134"/>
  <c r="BK176"/>
  <c r="J126"/>
  <c r="J158"/>
  <c r="BK174"/>
  <c r="J150"/>
  <c r="BK146"/>
  <c r="J220"/>
  <c r="BK184"/>
  <c i="5" r="J128"/>
  <c r="BK166"/>
  <c r="J169"/>
  <c r="BK171"/>
  <c r="BK134"/>
  <c r="J157"/>
  <c i="6" r="BK123"/>
  <c r="J121"/>
  <c r="BK133"/>
  <c i="7" r="BK135"/>
  <c r="BK143"/>
  <c r="BK126"/>
  <c r="BK133"/>
  <c r="J136"/>
  <c r="BK149"/>
  <c r="J156"/>
  <c i="8" r="BK129"/>
  <c r="BK143"/>
  <c r="BK134"/>
  <c r="BK170"/>
  <c r="BK142"/>
  <c r="BK157"/>
  <c r="J131"/>
  <c i="9" r="J148"/>
  <c r="BK133"/>
  <c r="J141"/>
  <c r="J142"/>
  <c r="BK127"/>
  <c r="J131"/>
  <c i="10" r="J154"/>
  <c r="J165"/>
  <c r="BK137"/>
  <c r="J139"/>
  <c r="J128"/>
  <c i="11" r="J143"/>
  <c r="J164"/>
  <c r="J148"/>
  <c r="J153"/>
  <c r="BK142"/>
  <c r="J191"/>
  <c r="J186"/>
  <c r="J162"/>
  <c i="12" r="J142"/>
  <c r="BK135"/>
  <c r="BK148"/>
  <c r="BK147"/>
  <c r="J150"/>
  <c i="2" r="J241"/>
  <c r="BK152"/>
  <c r="J309"/>
  <c r="J216"/>
  <c r="BK168"/>
  <c r="J279"/>
  <c r="BK204"/>
  <c r="BK294"/>
  <c r="BK191"/>
  <c r="J302"/>
  <c r="BK256"/>
  <c r="J189"/>
  <c r="BK318"/>
  <c r="J194"/>
  <c r="J327"/>
  <c r="J253"/>
  <c r="J342"/>
  <c r="J239"/>
  <c r="BK166"/>
  <c r="J297"/>
  <c r="J208"/>
  <c r="BK323"/>
  <c r="BK285"/>
  <c r="J213"/>
  <c r="J171"/>
  <c r="J285"/>
  <c r="BK194"/>
  <c r="J147"/>
  <c r="J212"/>
  <c i="3" r="J135"/>
  <c r="J143"/>
  <c r="J160"/>
  <c r="BK139"/>
  <c r="J131"/>
  <c r="BK157"/>
  <c r="J128"/>
  <c i="4" r="BK173"/>
  <c r="J181"/>
  <c r="BK224"/>
  <c r="BK160"/>
  <c r="J142"/>
  <c r="J228"/>
  <c r="J161"/>
  <c r="BK162"/>
  <c r="BK216"/>
  <c r="BK151"/>
  <c r="J218"/>
  <c r="J147"/>
  <c r="J234"/>
  <c r="J215"/>
  <c r="BK168"/>
  <c r="J207"/>
  <c r="BK144"/>
  <c r="BK130"/>
  <c r="J191"/>
  <c r="J135"/>
  <c i="5" r="J155"/>
  <c r="J154"/>
  <c r="BK162"/>
  <c r="J170"/>
  <c r="BK154"/>
  <c r="BK157"/>
  <c r="BK169"/>
  <c i="6" r="J133"/>
  <c r="J124"/>
  <c r="BK129"/>
  <c i="7" r="BK153"/>
  <c r="BK152"/>
  <c r="J146"/>
  <c r="J135"/>
  <c r="J145"/>
  <c r="BK125"/>
  <c i="8" r="J164"/>
  <c r="BK149"/>
  <c r="J143"/>
  <c r="BK141"/>
  <c r="J170"/>
  <c r="J168"/>
  <c r="J163"/>
  <c i="9" r="BK145"/>
  <c r="BK125"/>
  <c r="J140"/>
  <c r="J125"/>
  <c r="J135"/>
  <c i="10" r="J155"/>
  <c r="BK130"/>
  <c r="BK165"/>
  <c r="BK129"/>
  <c i="11" r="J141"/>
  <c r="J173"/>
  <c i="12" r="BK132"/>
  <c r="J125"/>
  <c r="BK151"/>
  <c r="BK127"/>
  <c r="BK139"/>
  <c i="2" r="BK193"/>
  <c r="J320"/>
  <c r="J284"/>
  <c r="J244"/>
  <c r="J172"/>
  <c r="J330"/>
  <c r="BK203"/>
  <c r="J283"/>
  <c r="J231"/>
  <c r="BK175"/>
  <c r="J280"/>
  <c r="BK190"/>
  <c r="BK300"/>
  <c r="BK211"/>
  <c r="J170"/>
  <c r="BK241"/>
  <c r="J155"/>
  <c r="BK295"/>
  <c r="J245"/>
  <c r="BK167"/>
  <c r="J315"/>
  <c r="BK201"/>
  <c r="J321"/>
  <c r="J273"/>
  <c r="J206"/>
  <c r="J160"/>
  <c r="J210"/>
  <c r="BK308"/>
  <c r="BK154"/>
  <c i="3" r="BK143"/>
  <c r="J142"/>
  <c r="BK124"/>
  <c r="J123"/>
  <c r="BK135"/>
  <c r="J146"/>
  <c i="4" r="J212"/>
  <c r="BK154"/>
  <c r="BK143"/>
  <c r="J176"/>
  <c r="BK136"/>
  <c r="BK209"/>
  <c r="J156"/>
  <c r="BK166"/>
  <c r="BK169"/>
  <c r="J232"/>
  <c r="BK137"/>
  <c r="J196"/>
  <c r="J222"/>
  <c r="BK172"/>
  <c r="BK213"/>
  <c r="J143"/>
  <c r="J124"/>
  <c r="BK215"/>
  <c r="J160"/>
  <c i="5" r="J127"/>
  <c r="J161"/>
  <c r="BK127"/>
  <c r="J153"/>
  <c r="J159"/>
  <c r="BK151"/>
  <c i="6" r="BK126"/>
  <c r="BK131"/>
  <c r="J129"/>
  <c i="7" r="J165"/>
  <c r="J167"/>
  <c r="BK158"/>
  <c r="J160"/>
  <c r="J127"/>
  <c r="BK160"/>
  <c r="J162"/>
  <c r="J133"/>
  <c i="8" r="J132"/>
  <c r="J144"/>
  <c r="BK163"/>
  <c r="J149"/>
  <c r="J156"/>
  <c r="J161"/>
  <c r="BK133"/>
  <c r="BK156"/>
  <c r="BK124"/>
  <c i="9" r="J134"/>
  <c r="BK137"/>
  <c r="J146"/>
  <c r="J152"/>
  <c i="10" r="BK157"/>
  <c r="BK149"/>
  <c r="BK162"/>
  <c r="J148"/>
  <c r="BK144"/>
  <c r="BK151"/>
  <c i="11" r="J163"/>
  <c r="J166"/>
  <c r="BK154"/>
  <c r="BK189"/>
  <c r="J190"/>
  <c r="BK146"/>
  <c r="J180"/>
  <c r="J181"/>
  <c r="BK133"/>
  <c i="12" r="BK129"/>
  <c r="J127"/>
  <c r="BK145"/>
  <c r="BK131"/>
  <c r="BK146"/>
  <c i="2" r="J324"/>
  <c r="BK311"/>
  <c r="BK304"/>
  <c r="BK298"/>
  <c r="J287"/>
  <c r="J282"/>
  <c r="BK280"/>
  <c r="J278"/>
  <c r="BK259"/>
  <c r="J222"/>
  <c r="J177"/>
  <c r="J162"/>
  <c r="BK321"/>
  <c r="BK291"/>
  <c r="J236"/>
  <c r="BK159"/>
  <c r="J256"/>
  <c r="J205"/>
  <c r="BK330"/>
  <c r="J263"/>
  <c r="BK183"/>
  <c r="BK301"/>
  <c r="BK244"/>
  <c r="J197"/>
  <c r="J144"/>
  <c r="BK231"/>
  <c r="BK192"/>
  <c r="J304"/>
  <c r="BK239"/>
  <c r="J168"/>
  <c r="BK344"/>
  <c r="BK264"/>
  <c r="BK218"/>
  <c r="J150"/>
  <c r="BK228"/>
  <c r="J346"/>
  <c r="J308"/>
  <c r="BK236"/>
  <c r="BK334"/>
  <c r="BK222"/>
  <c r="BK155"/>
  <c r="BK245"/>
  <c i="3" r="J157"/>
  <c r="BK154"/>
  <c r="J134"/>
  <c r="BK129"/>
  <c r="BK146"/>
  <c r="J130"/>
  <c r="BK142"/>
  <c i="4" r="BK193"/>
  <c r="J211"/>
  <c r="J137"/>
  <c r="J209"/>
  <c r="J185"/>
  <c r="BK126"/>
  <c r="J225"/>
  <c r="BK231"/>
  <c r="BK165"/>
  <c r="BK236"/>
  <c r="BK204"/>
  <c r="BK125"/>
  <c r="BK150"/>
  <c r="J184"/>
  <c r="BK163"/>
  <c r="J186"/>
  <c r="BK131"/>
  <c r="BK214"/>
  <c r="J165"/>
  <c i="5" r="BK148"/>
  <c r="J166"/>
  <c r="J164"/>
  <c r="BK160"/>
  <c r="J141"/>
  <c r="J136"/>
  <c r="J149"/>
  <c r="J156"/>
  <c r="J152"/>
  <c r="BK152"/>
  <c i="6" r="BK135"/>
  <c r="BK134"/>
  <c i="7" r="J139"/>
  <c r="BK124"/>
  <c r="BK127"/>
  <c r="J130"/>
  <c r="BK167"/>
  <c r="J140"/>
  <c r="BK154"/>
  <c i="8" r="BK138"/>
  <c r="BK155"/>
  <c i="9" r="BK146"/>
  <c r="J128"/>
  <c i="10" r="BK141"/>
  <c r="BK152"/>
  <c r="BK154"/>
  <c r="J161"/>
  <c r="J145"/>
  <c r="J135"/>
  <c r="J142"/>
  <c i="11" r="BK139"/>
  <c r="BK175"/>
  <c r="BK153"/>
  <c r="BK183"/>
  <c r="J175"/>
  <c r="BK160"/>
  <c r="J159"/>
  <c r="J171"/>
  <c r="BK148"/>
  <c i="12" r="BK155"/>
  <c r="J156"/>
  <c r="BK126"/>
  <c r="BK157"/>
  <c r="BK150"/>
  <c i="2" r="J199"/>
  <c r="J175"/>
  <c r="BK142"/>
  <c r="BK314"/>
  <c r="J252"/>
  <c r="J196"/>
  <c r="BK297"/>
  <c r="J240"/>
  <c r="J158"/>
  <c r="BK303"/>
  <c r="J195"/>
  <c r="J274"/>
  <c r="J234"/>
  <c r="J164"/>
  <c r="BK261"/>
  <c r="J193"/>
  <c r="J305"/>
  <c r="J156"/>
  <c r="BK290"/>
  <c r="J246"/>
  <c r="BK172"/>
  <c r="BK307"/>
  <c r="BK148"/>
  <c r="J333"/>
  <c r="BK274"/>
  <c r="J183"/>
  <c r="J316"/>
  <c r="J181"/>
  <c r="J294"/>
  <c r="J146"/>
  <c i="3" r="J126"/>
  <c r="BK128"/>
  <c r="J158"/>
  <c r="J149"/>
  <c r="J152"/>
  <c r="BK132"/>
  <c i="4" r="BK178"/>
  <c r="BK188"/>
  <c r="J127"/>
  <c r="J213"/>
  <c r="J138"/>
  <c r="J155"/>
  <c r="J125"/>
  <c r="J179"/>
  <c r="BK186"/>
  <c r="J203"/>
  <c r="BK156"/>
  <c r="BK211"/>
  <c r="J129"/>
  <c r="J178"/>
  <c r="BK221"/>
  <c r="BK185"/>
  <c r="BK148"/>
  <c r="BK201"/>
  <c r="BK132"/>
  <c r="J204"/>
  <c i="5" r="J134"/>
  <c r="BK147"/>
  <c r="J138"/>
  <c r="BK128"/>
  <c r="J135"/>
  <c r="BK170"/>
  <c r="BK153"/>
  <c r="J131"/>
  <c i="6" r="J125"/>
  <c r="BK130"/>
  <c r="J131"/>
  <c i="7" r="J143"/>
  <c r="J149"/>
  <c r="J154"/>
  <c r="BK162"/>
  <c r="J129"/>
  <c r="J144"/>
  <c r="BK161"/>
  <c i="8" r="BK166"/>
  <c r="BK154"/>
  <c r="J141"/>
  <c r="BK130"/>
  <c r="BK148"/>
  <c r="J162"/>
  <c r="BK151"/>
  <c r="BK131"/>
  <c i="9" r="J129"/>
  <c r="BK141"/>
  <c r="BK153"/>
  <c r="BK126"/>
  <c r="BK150"/>
  <c i="10" r="J129"/>
  <c r="BK128"/>
  <c r="BK134"/>
  <c r="BK135"/>
  <c r="J152"/>
  <c i="11" r="BK190"/>
  <c r="J176"/>
  <c r="BK144"/>
  <c r="J135"/>
  <c r="BK186"/>
  <c r="J169"/>
  <c r="J189"/>
  <c r="BK172"/>
  <c r="BK131"/>
  <c r="J139"/>
  <c i="12" r="BK128"/>
  <c r="J158"/>
  <c r="J148"/>
  <c r="J154"/>
  <c r="BK125"/>
  <c i="2" r="BK335"/>
  <c r="BK217"/>
  <c r="BK176"/>
  <c r="BK140"/>
  <c r="J290"/>
  <c r="BK251"/>
  <c r="BK197"/>
  <c r="J151"/>
  <c r="BK254"/>
  <c r="BK165"/>
  <c r="BK292"/>
  <c r="BK196"/>
  <c r="BK278"/>
  <c r="BK221"/>
  <c r="BK160"/>
  <c r="J307"/>
  <c r="BK179"/>
  <c r="J277"/>
  <c r="BK185"/>
  <c r="BK348"/>
  <c r="BK286"/>
  <c r="J226"/>
  <c r="BK338"/>
  <c r="BK282"/>
  <c r="BK347"/>
  <c r="BK324"/>
  <c r="J261"/>
  <c r="BK151"/>
  <c r="BK267"/>
  <c r="J180"/>
  <c r="J303"/>
  <c r="J161"/>
  <c i="3" r="J155"/>
  <c r="J133"/>
  <c r="BK147"/>
  <c r="BK145"/>
  <c r="J124"/>
  <c i="4" r="J217"/>
  <c r="BK196"/>
  <c r="J128"/>
  <c r="J199"/>
  <c r="BK159"/>
  <c r="BK222"/>
  <c r="J206"/>
  <c r="BK157"/>
  <c r="BK210"/>
  <c r="J146"/>
  <c r="BK206"/>
  <c r="BK199"/>
  <c r="BK195"/>
  <c r="J169"/>
  <c r="BK142"/>
  <c r="BK179"/>
  <c r="J136"/>
  <c r="J221"/>
  <c r="J148"/>
  <c i="5" r="BK139"/>
  <c r="J146"/>
  <c r="BK159"/>
  <c r="BK126"/>
  <c r="BK163"/>
  <c r="BK172"/>
  <c r="BK135"/>
  <c r="J130"/>
  <c i="6" r="BK125"/>
  <c r="J122"/>
  <c r="J130"/>
  <c i="7" r="BK151"/>
  <c r="BK157"/>
  <c r="BK150"/>
  <c r="J126"/>
  <c r="BK142"/>
  <c r="BK136"/>
  <c i="8" r="J159"/>
  <c r="J153"/>
  <c r="J127"/>
  <c r="BK135"/>
  <c r="J169"/>
  <c r="J135"/>
  <c r="J130"/>
  <c i="9" r="BK131"/>
  <c r="J126"/>
  <c r="BK135"/>
  <c r="BK136"/>
  <c r="J138"/>
  <c i="10" r="J164"/>
  <c r="J162"/>
  <c r="BK148"/>
  <c r="BK145"/>
  <c r="BK150"/>
  <c i="11" r="BK171"/>
  <c r="J160"/>
  <c r="BK174"/>
  <c r="J136"/>
  <c r="BK152"/>
  <c r="BK162"/>
  <c r="BK188"/>
  <c r="BK161"/>
  <c r="BK157"/>
  <c i="12" r="J144"/>
  <c r="J139"/>
  <c r="BK158"/>
  <c r="J136"/>
  <c r="J131"/>
  <c i="2" r="BK208"/>
  <c r="J174"/>
  <c r="BK332"/>
  <c r="BK275"/>
  <c r="BK202"/>
  <c r="J312"/>
  <c r="BK213"/>
  <c r="BK336"/>
  <c r="J260"/>
  <c r="J176"/>
  <c r="BK255"/>
  <c r="BK220"/>
  <c r="BK145"/>
  <c r="BK299"/>
  <c r="BK210"/>
  <c r="BK316"/>
  <c r="J220"/>
  <c r="J154"/>
  <c r="BK277"/>
  <c r="BK232"/>
  <c r="J148"/>
  <c r="J270"/>
  <c r="BK327"/>
  <c r="J288"/>
  <c r="BK199"/>
  <c r="J317"/>
  <c r="J265"/>
  <c r="J159"/>
  <c r="J232"/>
  <c r="J145"/>
  <c i="3" r="BK138"/>
  <c r="J153"/>
  <c r="J140"/>
  <c r="BK140"/>
  <c r="BK158"/>
  <c r="J141"/>
  <c i="4" r="J202"/>
  <c r="BK170"/>
  <c r="BK149"/>
  <c r="BK203"/>
  <c r="J174"/>
  <c r="BK127"/>
  <c r="BK164"/>
  <c r="J183"/>
  <c r="BK223"/>
  <c r="J157"/>
  <c r="BK229"/>
  <c r="J193"/>
  <c r="J238"/>
  <c r="J159"/>
  <c r="BK171"/>
  <c r="BK158"/>
  <c r="BK180"/>
  <c r="BK140"/>
  <c r="BK217"/>
  <c i="5" r="J160"/>
  <c r="BK165"/>
  <c r="BK155"/>
  <c r="J148"/>
  <c r="BK132"/>
  <c r="J150"/>
  <c r="J140"/>
  <c r="BK131"/>
  <c r="BK140"/>
  <c i="6" r="BK122"/>
  <c r="J135"/>
  <c r="J127"/>
  <c i="7" r="BK141"/>
  <c r="J137"/>
  <c r="BK164"/>
  <c r="BK138"/>
  <c r="BK165"/>
  <c r="BK139"/>
  <c r="J141"/>
  <c i="8" r="BK161"/>
  <c r="J147"/>
  <c r="J125"/>
  <c r="J150"/>
  <c r="BK147"/>
  <c r="J157"/>
  <c r="J134"/>
  <c r="J128"/>
  <c i="9" r="BK139"/>
  <c r="BK151"/>
  <c r="BK148"/>
  <c r="BK140"/>
  <c r="BK129"/>
  <c i="10" r="BK139"/>
  <c r="J137"/>
  <c r="BK127"/>
  <c r="J143"/>
  <c r="BK143"/>
  <c r="J130"/>
  <c i="11" r="J133"/>
  <c r="BK134"/>
  <c r="BK141"/>
  <c r="BK137"/>
  <c r="J156"/>
  <c r="BK173"/>
  <c r="J154"/>
  <c r="BK191"/>
  <c r="J146"/>
  <c r="BK187"/>
  <c r="BK156"/>
  <c i="12" r="J149"/>
  <c r="BK133"/>
  <c r="BK152"/>
  <c r="BK153"/>
  <c r="BK136"/>
  <c i="2" r="BK186"/>
  <c r="BK328"/>
  <c r="BK293"/>
  <c r="BK253"/>
  <c r="J167"/>
  <c r="J326"/>
  <c i="1" r="AS94"/>
  <c i="2" r="BK240"/>
  <c r="BK146"/>
  <c r="BK233"/>
  <c r="J209"/>
  <c r="BK315"/>
  <c r="J258"/>
  <c r="BK174"/>
  <c r="J347"/>
  <c r="BK249"/>
  <c r="J221"/>
  <c r="BK322"/>
  <c r="BK268"/>
  <c r="BK341"/>
  <c r="BK313"/>
  <c r="BK265"/>
  <c r="BK200"/>
  <c r="J286"/>
  <c r="J166"/>
  <c r="BK279"/>
  <c r="J186"/>
  <c i="3" r="BK148"/>
  <c r="J132"/>
  <c r="BK149"/>
  <c r="BK136"/>
  <c r="J148"/>
  <c r="BK151"/>
  <c i="4" r="BK194"/>
  <c r="BK232"/>
  <c r="J144"/>
  <c r="BK220"/>
  <c r="J227"/>
  <c r="J132"/>
  <c r="BK183"/>
  <c r="J205"/>
  <c r="J141"/>
  <c r="J167"/>
  <c r="BK238"/>
  <c r="BK205"/>
  <c r="BK233"/>
  <c r="BK190"/>
  <c r="BK212"/>
  <c r="BK145"/>
  <c r="J229"/>
  <c i="5" r="J168"/>
  <c r="J172"/>
  <c r="BK156"/>
  <c r="J126"/>
  <c r="J33"/>
  <c i="6" r="BK132"/>
  <c i="7" r="J157"/>
  <c r="J148"/>
  <c r="J138"/>
  <c r="J142"/>
  <c r="BK132"/>
  <c r="BK129"/>
  <c i="8" r="BK168"/>
  <c r="J166"/>
  <c r="BK137"/>
  <c r="J139"/>
  <c r="J148"/>
  <c r="J171"/>
  <c r="BK160"/>
  <c r="J129"/>
  <c i="9" r="J127"/>
  <c r="BK152"/>
  <c r="J150"/>
  <c r="BK142"/>
  <c i="10" r="BK155"/>
  <c r="J127"/>
  <c r="BK138"/>
  <c r="J150"/>
  <c r="BK132"/>
  <c i="11" r="BK159"/>
  <c r="BK150"/>
  <c r="BK147"/>
  <c r="J152"/>
  <c r="J184"/>
  <c r="J174"/>
  <c r="BK143"/>
  <c r="BK132"/>
  <c r="J132"/>
  <c r="BK170"/>
  <c i="12" r="J152"/>
  <c r="J146"/>
  <c r="BK143"/>
  <c r="BK137"/>
  <c r="J137"/>
  <c i="2" r="BK320"/>
  <c r="J310"/>
  <c r="J299"/>
  <c r="J291"/>
  <c r="BK284"/>
  <c r="J281"/>
  <c r="BK273"/>
  <c r="BK234"/>
  <c r="J198"/>
  <c r="J179"/>
  <c r="BK169"/>
  <c r="J337"/>
  <c r="BK312"/>
  <c r="BK270"/>
  <c r="J201"/>
  <c r="BK164"/>
  <c r="J275"/>
  <c r="J211"/>
  <c r="BK333"/>
  <c r="BK247"/>
  <c r="BK305"/>
  <c r="BK243"/>
  <c r="BK198"/>
  <c r="J142"/>
  <c r="J276"/>
  <c r="J185"/>
  <c r="J293"/>
  <c r="J228"/>
  <c r="J348"/>
  <c r="BK287"/>
  <c r="BK229"/>
  <c r="BK342"/>
  <c r="BK310"/>
  <c r="J255"/>
  <c r="BK326"/>
  <c r="BK271"/>
  <c r="J217"/>
  <c r="J325"/>
  <c r="BK238"/>
  <c r="J257"/>
  <c r="J207"/>
  <c i="3" r="BK153"/>
  <c r="BK133"/>
  <c r="BK127"/>
  <c r="BK152"/>
  <c r="J139"/>
  <c r="BK144"/>
  <c i="4" r="J182"/>
  <c r="J154"/>
  <c r="J133"/>
  <c r="J201"/>
  <c r="BK141"/>
  <c r="J231"/>
  <c r="J168"/>
  <c r="BK202"/>
  <c r="BK191"/>
  <c r="BK129"/>
  <c r="J175"/>
  <c r="BK237"/>
  <c r="J130"/>
  <c r="J188"/>
  <c r="J162"/>
  <c i="5" r="J167"/>
  <c r="J147"/>
  <c r="BK136"/>
  <c i="6" r="J128"/>
  <c r="BK127"/>
  <c i="7" r="BK140"/>
  <c r="BK144"/>
  <c r="J128"/>
  <c r="J132"/>
  <c r="J161"/>
  <c r="J164"/>
  <c r="J124"/>
  <c i="8" r="J158"/>
  <c r="J136"/>
  <c r="BK153"/>
  <c r="J138"/>
  <c r="BK127"/>
  <c r="BK150"/>
  <c r="J126"/>
  <c r="J155"/>
  <c r="BK126"/>
  <c i="9" r="BK138"/>
  <c r="BK124"/>
  <c r="BK134"/>
  <c r="J133"/>
  <c r="BK132"/>
  <c i="10" r="BK156"/>
  <c r="J132"/>
  <c r="J149"/>
  <c r="J144"/>
  <c r="J134"/>
  <c i="11" r="BK180"/>
  <c r="BK135"/>
  <c r="J187"/>
  <c r="J134"/>
  <c r="J151"/>
  <c r="J168"/>
  <c r="J130"/>
  <c r="BK166"/>
  <c r="J172"/>
  <c r="J150"/>
  <c i="12" r="BK156"/>
  <c r="J132"/>
  <c r="J143"/>
  <c r="J151"/>
  <c r="J147"/>
  <c i="2" r="BK180"/>
  <c r="J318"/>
  <c r="J292"/>
  <c r="J238"/>
  <c r="J165"/>
  <c r="J295"/>
  <c r="J187"/>
  <c r="J271"/>
  <c r="BK209"/>
  <c r="J152"/>
  <c r="BK260"/>
  <c r="BK227"/>
  <c r="J169"/>
  <c r="J311"/>
  <c r="J204"/>
  <c r="J141"/>
  <c r="BK283"/>
  <c r="BK163"/>
  <c r="BK346"/>
  <c r="BK288"/>
  <c r="J247"/>
  <c r="BK182"/>
  <c r="J296"/>
  <c r="BK187"/>
  <c r="J332"/>
  <c r="BK263"/>
  <c r="BK141"/>
  <c r="J254"/>
  <c r="BK162"/>
  <c r="J224"/>
  <c i="3" r="J156"/>
  <c r="BK155"/>
  <c r="BK123"/>
  <c r="J154"/>
  <c r="BK131"/>
  <c r="J161"/>
  <c r="J145"/>
  <c i="4" r="BK227"/>
  <c r="BK177"/>
  <c r="J187"/>
  <c r="BK226"/>
  <c r="J214"/>
  <c r="J134"/>
  <c r="J208"/>
  <c r="J210"/>
  <c r="J163"/>
  <c r="J177"/>
  <c r="J237"/>
  <c r="BK138"/>
  <c r="J172"/>
  <c r="J194"/>
  <c r="J164"/>
  <c r="J223"/>
  <c r="BK133"/>
  <c r="BK228"/>
  <c i="5" r="BK149"/>
  <c r="BK167"/>
  <c r="J163"/>
  <c r="BK138"/>
  <c r="BK168"/>
  <c r="BK164"/>
  <c r="J143"/>
  <c r="BK142"/>
  <c i="6" r="J132"/>
  <c r="J123"/>
  <c r="BK128"/>
  <c i="7" r="J152"/>
  <c r="BK166"/>
  <c r="J163"/>
  <c r="BK128"/>
  <c r="BK156"/>
  <c r="BK137"/>
  <c i="8" r="BK164"/>
  <c r="BK136"/>
  <c r="J145"/>
  <c r="J140"/>
  <c r="BK144"/>
  <c r="J124"/>
  <c r="J160"/>
  <c r="BK158"/>
  <c r="BK139"/>
  <c i="9" r="J124"/>
  <c r="J130"/>
  <c r="BK144"/>
  <c r="J145"/>
  <c r="J153"/>
  <c i="10" r="J156"/>
  <c r="BK153"/>
  <c r="BK161"/>
  <c r="J153"/>
  <c r="BK142"/>
  <c r="J133"/>
  <c i="11" r="J183"/>
  <c r="J157"/>
  <c r="J142"/>
  <c r="BK151"/>
  <c r="BK176"/>
  <c r="BK163"/>
  <c r="J140"/>
  <c r="BK164"/>
  <c r="BK177"/>
  <c r="BK130"/>
  <c i="12" r="BK154"/>
  <c r="J134"/>
  <c r="BK142"/>
  <c r="BK144"/>
  <c i="2" r="J191"/>
  <c r="BK144"/>
  <c r="J306"/>
  <c r="BK258"/>
  <c r="J173"/>
  <c r="J149"/>
  <c r="J200"/>
  <c r="J264"/>
  <c r="BK224"/>
  <c r="BK309"/>
  <c r="J242"/>
  <c r="BK177"/>
  <c r="BK306"/>
  <c r="J218"/>
  <c r="BK184"/>
  <c r="BK246"/>
  <c r="BK170"/>
  <c r="BK340"/>
  <c r="BK248"/>
  <c r="J202"/>
  <c r="J335"/>
  <c r="BK281"/>
  <c r="BK337"/>
  <c r="BK317"/>
  <c r="BK242"/>
  <c r="J188"/>
  <c r="J269"/>
  <c r="J184"/>
  <c r="J249"/>
  <c r="BK189"/>
  <c i="3" r="J127"/>
  <c r="BK125"/>
  <c r="J151"/>
  <c r="J147"/>
  <c r="J150"/>
  <c i="4" r="J189"/>
  <c r="J195"/>
  <c r="J140"/>
  <c r="BK218"/>
  <c r="J219"/>
  <c r="J131"/>
  <c r="BK198"/>
  <c r="BK153"/>
  <c r="J149"/>
  <c r="BK175"/>
  <c r="BK128"/>
  <c r="BK167"/>
  <c r="BK235"/>
  <c r="J235"/>
  <c r="J170"/>
  <c r="J236"/>
  <c r="BK161"/>
  <c r="BK230"/>
  <c r="J180"/>
  <c i="5" r="J139"/>
  <c r="J144"/>
  <c r="BK161"/>
  <c r="J171"/>
  <c r="BK130"/>
  <c r="BK144"/>
  <c r="BK141"/>
  <c i="6" r="BK124"/>
  <c r="BK121"/>
  <c i="7" r="BK145"/>
  <c r="BK148"/>
  <c r="BK147"/>
  <c r="J158"/>
  <c r="BK163"/>
  <c r="J166"/>
  <c r="J125"/>
  <c r="J155"/>
  <c i="8" r="J137"/>
  <c r="BK146"/>
  <c r="J133"/>
  <c r="BK132"/>
  <c r="BK171"/>
  <c r="BK159"/>
  <c r="BK140"/>
  <c i="9" r="BK130"/>
  <c r="J139"/>
  <c r="J137"/>
  <c r="J151"/>
  <c i="10" r="BK163"/>
  <c r="J157"/>
  <c r="J141"/>
  <c r="J151"/>
  <c r="J138"/>
  <c r="BK164"/>
  <c i="11" r="BK181"/>
  <c r="BK168"/>
  <c r="J177"/>
  <c r="J188"/>
  <c r="BK184"/>
  <c r="J147"/>
  <c r="J131"/>
  <c r="J138"/>
  <c r="BK155"/>
  <c i="12" r="J145"/>
  <c r="J157"/>
  <c r="J126"/>
  <c r="J153"/>
  <c r="J128"/>
  <c i="2" l="1" r="R139"/>
  <c r="R143"/>
  <c r="P237"/>
  <c r="P289"/>
  <c r="R345"/>
  <c i="3" r="T159"/>
  <c i="4" r="P123"/>
  <c r="T192"/>
  <c i="5" r="P133"/>
  <c r="R145"/>
  <c i="7" r="T123"/>
  <c r="T131"/>
  <c i="8" r="P123"/>
  <c i="9" r="T143"/>
  <c r="BK149"/>
  <c r="J149"/>
  <c r="J101"/>
  <c r="T149"/>
  <c i="2" r="R153"/>
  <c r="T215"/>
  <c r="R230"/>
  <c r="T289"/>
  <c r="P345"/>
  <c i="3" r="R122"/>
  <c i="4" r="R197"/>
  <c i="5" r="R133"/>
  <c r="P137"/>
  <c i="7" r="P131"/>
  <c i="8" r="R167"/>
  <c i="9" r="R143"/>
  <c r="P149"/>
  <c r="R149"/>
  <c i="10" r="P126"/>
  <c r="T136"/>
  <c r="R160"/>
  <c r="R159"/>
  <c i="11" r="P129"/>
  <c r="R149"/>
  <c r="T179"/>
  <c i="2" r="BK153"/>
  <c r="J153"/>
  <c r="J100"/>
  <c r="R215"/>
  <c r="BK230"/>
  <c r="J230"/>
  <c r="J105"/>
  <c r="T272"/>
  <c r="T331"/>
  <c i="4" r="R200"/>
  <c i="5" r="P129"/>
  <c r="P145"/>
  <c i="6" r="BK120"/>
  <c r="J120"/>
  <c r="J98"/>
  <c i="7" r="BK134"/>
  <c r="J134"/>
  <c r="J100"/>
  <c i="8" r="T123"/>
  <c i="10" r="T131"/>
  <c r="R140"/>
  <c i="11" r="BK145"/>
  <c r="J145"/>
  <c r="J99"/>
  <c r="R158"/>
  <c r="BK179"/>
  <c r="J179"/>
  <c r="J105"/>
  <c r="T182"/>
  <c i="2" r="BK139"/>
  <c r="J139"/>
  <c r="J98"/>
  <c r="BK143"/>
  <c r="J143"/>
  <c r="J99"/>
  <c r="R237"/>
  <c r="R289"/>
  <c r="T345"/>
  <c i="3" r="BK159"/>
  <c r="J159"/>
  <c r="J100"/>
  <c i="4" r="T123"/>
  <c r="T122"/>
  <c r="P197"/>
  <c i="5" r="BK129"/>
  <c r="J129"/>
  <c r="J99"/>
  <c r="T145"/>
  <c i="7" r="R123"/>
  <c r="P159"/>
  <c i="8" r="R123"/>
  <c i="9" r="BK123"/>
  <c i="10" r="R126"/>
  <c r="T146"/>
  <c i="11" r="T149"/>
  <c i="2" r="P153"/>
  <c r="BK237"/>
  <c r="J237"/>
  <c r="J107"/>
  <c r="BK289"/>
  <c r="J289"/>
  <c r="J111"/>
  <c i="3" r="R137"/>
  <c i="4" r="T200"/>
  <c i="5" r="R125"/>
  <c r="T158"/>
  <c i="7" r="P123"/>
  <c r="R131"/>
  <c i="8" r="BK167"/>
  <c r="J167"/>
  <c r="J101"/>
  <c i="10" r="P131"/>
  <c r="R146"/>
  <c i="11" r="P145"/>
  <c r="BK158"/>
  <c r="J158"/>
  <c r="J101"/>
  <c r="BK185"/>
  <c r="J185"/>
  <c r="J107"/>
  <c i="2" r="T153"/>
  <c r="T237"/>
  <c r="P266"/>
  <c r="T319"/>
  <c r="T339"/>
  <c i="3" r="P159"/>
  <c i="4" r="R123"/>
  <c i="5" r="BK125"/>
  <c r="BK158"/>
  <c r="J158"/>
  <c r="J103"/>
  <c i="6" r="T120"/>
  <c r="T119"/>
  <c r="T118"/>
  <c i="7" r="T159"/>
  <c i="8" r="BK152"/>
  <c r="J152"/>
  <c r="J99"/>
  <c i="10" r="P136"/>
  <c r="T160"/>
  <c r="T159"/>
  <c i="11" r="BK167"/>
  <c r="J167"/>
  <c r="J103"/>
  <c r="P185"/>
  <c i="2" r="T178"/>
  <c r="T230"/>
  <c r="BK262"/>
  <c r="J262"/>
  <c r="J108"/>
  <c r="T266"/>
  <c r="P319"/>
  <c r="BK339"/>
  <c r="J339"/>
  <c r="J115"/>
  <c i="3" r="T137"/>
  <c i="4" r="P192"/>
  <c i="5" r="T129"/>
  <c r="R137"/>
  <c i="7" r="T134"/>
  <c i="8" r="R152"/>
  <c i="9" r="R123"/>
  <c r="R122"/>
  <c r="R121"/>
  <c i="10" r="R136"/>
  <c r="BK160"/>
  <c r="J160"/>
  <c r="J104"/>
  <c i="11" r="R145"/>
  <c r="P158"/>
  <c r="P179"/>
  <c r="R182"/>
  <c i="12" r="BK124"/>
  <c r="J124"/>
  <c r="J98"/>
  <c i="2" r="R178"/>
  <c r="R138"/>
  <c r="P223"/>
  <c r="T262"/>
  <c r="R266"/>
  <c r="BK319"/>
  <c r="J319"/>
  <c r="J112"/>
  <c r="BK345"/>
  <c r="J345"/>
  <c r="J117"/>
  <c i="3" r="P137"/>
  <c i="4" r="BK123"/>
  <c r="R192"/>
  <c i="5" r="R129"/>
  <c r="BK137"/>
  <c r="J137"/>
  <c r="J101"/>
  <c i="6" r="P120"/>
  <c r="P119"/>
  <c r="P118"/>
  <c i="1" r="AU99"/>
  <c i="7" r="BK131"/>
  <c r="J131"/>
  <c r="J99"/>
  <c i="8" r="P167"/>
  <c i="9" r="P123"/>
  <c i="10" r="BK136"/>
  <c r="J136"/>
  <c r="J100"/>
  <c r="T140"/>
  <c i="11" r="T129"/>
  <c r="T167"/>
  <c r="P182"/>
  <c i="12" r="R124"/>
  <c i="2" r="BK178"/>
  <c r="J178"/>
  <c r="J101"/>
  <c r="BK223"/>
  <c r="J223"/>
  <c r="J104"/>
  <c r="P262"/>
  <c r="P272"/>
  <c r="R331"/>
  <c i="3" r="BK122"/>
  <c r="J122"/>
  <c r="J98"/>
  <c r="R159"/>
  <c i="4" r="BK200"/>
  <c r="J200"/>
  <c r="J101"/>
  <c i="5" r="T133"/>
  <c r="T137"/>
  <c i="7" r="BK123"/>
  <c r="BK122"/>
  <c r="BK121"/>
  <c r="J121"/>
  <c r="J96"/>
  <c r="BK159"/>
  <c r="J159"/>
  <c r="J101"/>
  <c i="8" r="T152"/>
  <c i="9" r="T123"/>
  <c r="T122"/>
  <c r="T121"/>
  <c i="10" r="BK126"/>
  <c r="J126"/>
  <c r="J98"/>
  <c r="BK140"/>
  <c r="J140"/>
  <c r="J101"/>
  <c r="P160"/>
  <c r="P159"/>
  <c i="11" r="R129"/>
  <c r="P149"/>
  <c r="T185"/>
  <c i="12" r="BK141"/>
  <c r="J141"/>
  <c r="J102"/>
  <c i="2" r="P178"/>
  <c r="R223"/>
  <c r="R262"/>
  <c r="BK266"/>
  <c r="J266"/>
  <c r="J109"/>
  <c r="R319"/>
  <c r="P339"/>
  <c i="3" r="T122"/>
  <c r="T121"/>
  <c r="T120"/>
  <c i="4" r="BK197"/>
  <c r="J197"/>
  <c r="J100"/>
  <c i="5" r="BK133"/>
  <c r="J133"/>
  <c r="J100"/>
  <c r="BK145"/>
  <c r="J145"/>
  <c r="J102"/>
  <c i="6" r="R120"/>
  <c r="R119"/>
  <c r="R118"/>
  <c i="7" r="R159"/>
  <c i="8" r="T167"/>
  <c i="9" r="P143"/>
  <c i="10" r="R131"/>
  <c r="P140"/>
  <c i="11" r="T145"/>
  <c r="P167"/>
  <c r="BK182"/>
  <c r="J182"/>
  <c r="J106"/>
  <c i="12" r="BK130"/>
  <c r="J130"/>
  <c r="J99"/>
  <c r="T130"/>
  <c r="P141"/>
  <c r="P140"/>
  <c i="2" r="P139"/>
  <c r="P143"/>
  <c r="BK215"/>
  <c r="J215"/>
  <c r="J103"/>
  <c r="P230"/>
  <c r="R272"/>
  <c r="P331"/>
  <c i="3" r="BK137"/>
  <c r="J137"/>
  <c r="J99"/>
  <c i="4" r="P200"/>
  <c i="5" r="T125"/>
  <c r="T124"/>
  <c r="T123"/>
  <c r="R158"/>
  <c i="7" r="P134"/>
  <c i="8" r="P152"/>
  <c i="9" r="BK143"/>
  <c r="J143"/>
  <c r="J99"/>
  <c i="10" r="T126"/>
  <c r="T125"/>
  <c r="T124"/>
  <c r="BK146"/>
  <c r="J146"/>
  <c r="J102"/>
  <c i="11" r="BK129"/>
  <c r="R167"/>
  <c r="R185"/>
  <c i="12" r="T124"/>
  <c r="T123"/>
  <c r="R130"/>
  <c r="R141"/>
  <c r="R140"/>
  <c i="2" r="T139"/>
  <c r="T143"/>
  <c r="P215"/>
  <c r="P214"/>
  <c r="T223"/>
  <c r="BK272"/>
  <c r="J272"/>
  <c r="J110"/>
  <c r="BK331"/>
  <c r="J331"/>
  <c r="J114"/>
  <c r="R339"/>
  <c i="3" r="P122"/>
  <c r="P121"/>
  <c r="P120"/>
  <c i="1" r="AU96"/>
  <c i="4" r="BK192"/>
  <c r="J192"/>
  <c r="J99"/>
  <c r="T197"/>
  <c i="5" r="P125"/>
  <c r="P158"/>
  <c i="7" r="R134"/>
  <c i="8" r="BK123"/>
  <c r="J123"/>
  <c r="J98"/>
  <c i="10" r="BK131"/>
  <c r="J131"/>
  <c r="J99"/>
  <c r="P146"/>
  <c i="11" r="BK149"/>
  <c r="J149"/>
  <c r="J100"/>
  <c r="T158"/>
  <c r="R179"/>
  <c r="R178"/>
  <c i="12" r="P124"/>
  <c r="P123"/>
  <c r="P122"/>
  <c i="1" r="AU105"/>
  <c i="12" r="P130"/>
  <c r="T141"/>
  <c r="T140"/>
  <c i="9" r="BK147"/>
  <c r="J147"/>
  <c r="J100"/>
  <c i="11" r="BK165"/>
  <c r="J165"/>
  <c r="J102"/>
  <c i="8" r="BK165"/>
  <c r="J165"/>
  <c r="J100"/>
  <c i="2" r="BK329"/>
  <c r="J329"/>
  <c r="J113"/>
  <c r="BK343"/>
  <c r="J343"/>
  <c r="J116"/>
  <c r="BK235"/>
  <c r="J235"/>
  <c r="J106"/>
  <c i="12" r="BK138"/>
  <c r="J138"/>
  <c r="J100"/>
  <c i="11" r="J129"/>
  <c r="J98"/>
  <c r="BK178"/>
  <c r="J178"/>
  <c r="J104"/>
  <c i="12" r="BF132"/>
  <c r="BF145"/>
  <c r="BF143"/>
  <c r="BF147"/>
  <c r="J89"/>
  <c r="BF125"/>
  <c r="BF128"/>
  <c r="BF139"/>
  <c r="BF144"/>
  <c r="BF126"/>
  <c r="BF137"/>
  <c r="BF157"/>
  <c r="E85"/>
  <c r="BF127"/>
  <c r="BF133"/>
  <c r="BF135"/>
  <c r="BF149"/>
  <c r="BF158"/>
  <c r="BF142"/>
  <c r="BF154"/>
  <c r="BF131"/>
  <c r="BF148"/>
  <c r="BF152"/>
  <c r="BF156"/>
  <c r="BF136"/>
  <c r="BF151"/>
  <c r="BF129"/>
  <c r="BF146"/>
  <c r="BF134"/>
  <c r="BF155"/>
  <c r="BF150"/>
  <c r="BF153"/>
  <c i="11" r="BF134"/>
  <c r="BF136"/>
  <c r="BF142"/>
  <c r="BF146"/>
  <c r="BF169"/>
  <c r="BF174"/>
  <c r="BF183"/>
  <c r="J89"/>
  <c r="BF140"/>
  <c r="BF147"/>
  <c r="BF150"/>
  <c r="BF156"/>
  <c r="BF175"/>
  <c r="BF190"/>
  <c r="BF148"/>
  <c r="BF153"/>
  <c r="BF189"/>
  <c i="10" r="BK125"/>
  <c r="J125"/>
  <c r="J97"/>
  <c i="11" r="BF191"/>
  <c r="BF154"/>
  <c r="BF163"/>
  <c r="BF172"/>
  <c r="BF177"/>
  <c i="10" r="BK159"/>
  <c r="J159"/>
  <c r="J103"/>
  <c i="11" r="BF131"/>
  <c r="BF137"/>
  <c r="BF151"/>
  <c r="BF187"/>
  <c r="E85"/>
  <c r="BF133"/>
  <c r="BF135"/>
  <c r="BF141"/>
  <c r="BF143"/>
  <c r="BF166"/>
  <c r="BF171"/>
  <c r="BF132"/>
  <c r="BF139"/>
  <c r="BF159"/>
  <c r="BF162"/>
  <c r="BF152"/>
  <c r="BF157"/>
  <c r="BF161"/>
  <c r="BF168"/>
  <c r="BF176"/>
  <c r="BF180"/>
  <c r="BF130"/>
  <c r="BF138"/>
  <c r="BF155"/>
  <c r="BF164"/>
  <c r="BF170"/>
  <c r="BF181"/>
  <c r="BF186"/>
  <c r="BF188"/>
  <c r="BF144"/>
  <c r="BF160"/>
  <c r="BF173"/>
  <c r="BF184"/>
  <c i="10" r="E114"/>
  <c r="BF143"/>
  <c r="BF129"/>
  <c r="BF135"/>
  <c r="BF149"/>
  <c r="BF154"/>
  <c r="BF128"/>
  <c r="BF132"/>
  <c r="BF137"/>
  <c r="BF148"/>
  <c r="BF152"/>
  <c r="BF156"/>
  <c r="J118"/>
  <c r="BF162"/>
  <c r="BF138"/>
  <c r="BF144"/>
  <c r="BF151"/>
  <c r="BF157"/>
  <c r="BF165"/>
  <c r="BF139"/>
  <c r="BF142"/>
  <c r="BF147"/>
  <c r="BF155"/>
  <c i="9" r="J123"/>
  <c r="J98"/>
  <c i="10" r="BF133"/>
  <c r="BF158"/>
  <c r="BF163"/>
  <c r="BF164"/>
  <c r="BF141"/>
  <c r="BF150"/>
  <c r="BF161"/>
  <c r="BF127"/>
  <c r="BF130"/>
  <c r="BF134"/>
  <c r="BF145"/>
  <c r="BF153"/>
  <c i="8" r="BK122"/>
  <c r="BK121"/>
  <c r="J121"/>
  <c i="9" r="J89"/>
  <c r="BF136"/>
  <c r="BF126"/>
  <c r="BF128"/>
  <c r="BF130"/>
  <c r="BF132"/>
  <c r="BF139"/>
  <c r="BF144"/>
  <c r="BF146"/>
  <c r="BF125"/>
  <c r="BF150"/>
  <c r="BF129"/>
  <c r="BF141"/>
  <c r="BF152"/>
  <c r="BF137"/>
  <c r="BF151"/>
  <c r="BF148"/>
  <c r="BF153"/>
  <c r="E85"/>
  <c r="BF124"/>
  <c r="BF145"/>
  <c r="BF127"/>
  <c r="BF131"/>
  <c r="BF135"/>
  <c r="BF142"/>
  <c r="BF133"/>
  <c r="BF138"/>
  <c r="BF140"/>
  <c r="BF134"/>
  <c i="7" r="J122"/>
  <c r="J97"/>
  <c i="8" r="BF133"/>
  <c r="BF143"/>
  <c r="BF157"/>
  <c r="BF168"/>
  <c r="J89"/>
  <c r="BF151"/>
  <c r="BF170"/>
  <c r="E85"/>
  <c r="BF127"/>
  <c r="BF153"/>
  <c r="BF164"/>
  <c r="BF134"/>
  <c r="BF138"/>
  <c r="BF163"/>
  <c i="7" r="J123"/>
  <c r="J98"/>
  <c i="8" r="BF128"/>
  <c r="BF132"/>
  <c r="BF149"/>
  <c r="BF171"/>
  <c r="BF126"/>
  <c r="BF129"/>
  <c r="BF162"/>
  <c r="BF124"/>
  <c r="BF131"/>
  <c r="BF136"/>
  <c r="BF154"/>
  <c r="BF160"/>
  <c r="BF125"/>
  <c r="BF142"/>
  <c r="BF146"/>
  <c r="BF155"/>
  <c r="BF158"/>
  <c r="BF130"/>
  <c r="BF141"/>
  <c r="BF144"/>
  <c r="BF147"/>
  <c r="BF156"/>
  <c r="BF161"/>
  <c r="BF139"/>
  <c r="BF150"/>
  <c r="BF137"/>
  <c r="BF145"/>
  <c r="BF148"/>
  <c r="BF159"/>
  <c r="BF166"/>
  <c r="BF169"/>
  <c r="BF135"/>
  <c r="BF140"/>
  <c i="7" r="E111"/>
  <c r="BF125"/>
  <c r="BF129"/>
  <c i="6" r="BK119"/>
  <c r="BK118"/>
  <c r="J118"/>
  <c r="J96"/>
  <c i="7" r="J89"/>
  <c r="BF132"/>
  <c r="BF138"/>
  <c r="BF140"/>
  <c r="BF144"/>
  <c r="BF147"/>
  <c r="BF162"/>
  <c r="BF130"/>
  <c r="BF143"/>
  <c r="BF148"/>
  <c r="BF150"/>
  <c r="BF157"/>
  <c r="BF126"/>
  <c r="BF146"/>
  <c r="BF127"/>
  <c r="BF151"/>
  <c r="BF156"/>
  <c r="BF167"/>
  <c r="BF155"/>
  <c r="BF164"/>
  <c r="BF161"/>
  <c r="BF141"/>
  <c r="BF145"/>
  <c r="BF153"/>
  <c r="BF165"/>
  <c r="BF139"/>
  <c r="BF152"/>
  <c r="BF124"/>
  <c r="BF133"/>
  <c r="BF136"/>
  <c r="BF142"/>
  <c r="BF149"/>
  <c r="BF160"/>
  <c r="BF135"/>
  <c r="BF154"/>
  <c r="BF158"/>
  <c r="BF163"/>
  <c r="BF128"/>
  <c r="BF137"/>
  <c r="BF166"/>
  <c i="6" r="BF121"/>
  <c r="BF126"/>
  <c i="5" r="J125"/>
  <c r="J98"/>
  <c i="6" r="E108"/>
  <c r="BF125"/>
  <c r="BF129"/>
  <c r="BF133"/>
  <c r="BF130"/>
  <c r="BF131"/>
  <c r="J112"/>
  <c r="BF124"/>
  <c r="BF122"/>
  <c r="BF135"/>
  <c r="BF123"/>
  <c r="BF127"/>
  <c r="BF132"/>
  <c r="BF134"/>
  <c r="BF128"/>
  <c i="5" r="BF153"/>
  <c r="BF126"/>
  <c r="BF143"/>
  <c r="BF149"/>
  <c r="BF154"/>
  <c r="BF164"/>
  <c r="E113"/>
  <c r="BF132"/>
  <c r="BF136"/>
  <c r="BF140"/>
  <c r="BF150"/>
  <c r="BF135"/>
  <c r="BF141"/>
  <c r="BF151"/>
  <c r="BF161"/>
  <c r="BF167"/>
  <c r="BF169"/>
  <c r="BF131"/>
  <c r="BF172"/>
  <c i="4" r="J123"/>
  <c r="J98"/>
  <c i="5" r="BF128"/>
  <c r="BF134"/>
  <c r="BF142"/>
  <c r="BF148"/>
  <c r="BF157"/>
  <c r="BF160"/>
  <c r="BF162"/>
  <c r="BF171"/>
  <c r="J117"/>
  <c r="BF139"/>
  <c r="BF146"/>
  <c r="BF163"/>
  <c r="BF165"/>
  <c r="BF127"/>
  <c r="BF156"/>
  <c r="BF159"/>
  <c r="BF130"/>
  <c r="BF138"/>
  <c r="BF168"/>
  <c r="BF170"/>
  <c r="BF144"/>
  <c r="BF147"/>
  <c i="1" r="AV98"/>
  <c i="5" r="BF152"/>
  <c r="BF155"/>
  <c r="BF166"/>
  <c i="4" r="E111"/>
  <c r="BF140"/>
  <c r="BF142"/>
  <c r="BF157"/>
  <c r="BF166"/>
  <c r="BF185"/>
  <c r="BF194"/>
  <c r="BF196"/>
  <c r="BF138"/>
  <c r="BF147"/>
  <c r="BF162"/>
  <c r="BF190"/>
  <c r="BF208"/>
  <c r="BF237"/>
  <c r="BF126"/>
  <c r="BF143"/>
  <c r="BF150"/>
  <c r="BF153"/>
  <c r="BF199"/>
  <c r="BF204"/>
  <c r="BF223"/>
  <c r="BF227"/>
  <c r="BF236"/>
  <c r="J115"/>
  <c r="BF124"/>
  <c r="BF135"/>
  <c r="BF137"/>
  <c r="BF149"/>
  <c r="BF160"/>
  <c r="BF167"/>
  <c r="BF209"/>
  <c r="BF228"/>
  <c r="BF231"/>
  <c r="BF127"/>
  <c r="BF133"/>
  <c r="BF151"/>
  <c r="BF155"/>
  <c r="BF161"/>
  <c r="BF169"/>
  <c r="BF181"/>
  <c r="BF183"/>
  <c r="BF186"/>
  <c r="BF187"/>
  <c r="BF202"/>
  <c r="BF216"/>
  <c r="BF233"/>
  <c r="BF234"/>
  <c r="BF235"/>
  <c r="BF238"/>
  <c r="BF136"/>
  <c r="BF152"/>
  <c r="BF170"/>
  <c r="BF182"/>
  <c r="BF193"/>
  <c r="BF217"/>
  <c r="BF224"/>
  <c r="BF232"/>
  <c r="BF125"/>
  <c r="BF129"/>
  <c r="BF131"/>
  <c r="BF154"/>
  <c r="BF158"/>
  <c r="BF168"/>
  <c r="BF172"/>
  <c r="BF174"/>
  <c r="BF176"/>
  <c r="BF184"/>
  <c r="BF191"/>
  <c r="BF212"/>
  <c r="BF215"/>
  <c r="BF222"/>
  <c r="BF229"/>
  <c r="BF139"/>
  <c r="BF145"/>
  <c r="BF195"/>
  <c r="BF210"/>
  <c r="BF214"/>
  <c r="BF219"/>
  <c r="BF226"/>
  <c i="3" r="BK121"/>
  <c r="J121"/>
  <c r="J97"/>
  <c i="4" r="BF128"/>
  <c r="BF144"/>
  <c r="BF148"/>
  <c r="BF178"/>
  <c r="BF201"/>
  <c r="BF220"/>
  <c r="BF225"/>
  <c r="BF230"/>
  <c r="BF130"/>
  <c r="BF132"/>
  <c r="BF134"/>
  <c r="BF146"/>
  <c r="BF177"/>
  <c r="BF180"/>
  <c r="BF188"/>
  <c r="BF206"/>
  <c r="BF211"/>
  <c r="BF141"/>
  <c r="BF159"/>
  <c r="BF164"/>
  <c r="BF173"/>
  <c r="BF175"/>
  <c r="BF189"/>
  <c r="BF198"/>
  <c r="BF203"/>
  <c r="BF205"/>
  <c r="BF207"/>
  <c r="BF156"/>
  <c r="BF163"/>
  <c r="BF165"/>
  <c r="BF171"/>
  <c r="BF179"/>
  <c r="BF213"/>
  <c r="BF218"/>
  <c r="BF221"/>
  <c i="2" r="BK214"/>
  <c r="J214"/>
  <c r="J102"/>
  <c i="3" r="BF135"/>
  <c r="BF145"/>
  <c r="J89"/>
  <c r="BF126"/>
  <c r="BF136"/>
  <c r="BF152"/>
  <c i="2" r="BK138"/>
  <c r="BK137"/>
  <c r="J137"/>
  <c r="J96"/>
  <c i="3" r="BF133"/>
  <c r="BF150"/>
  <c r="BF154"/>
  <c r="BF157"/>
  <c r="BF124"/>
  <c r="BF132"/>
  <c r="BF138"/>
  <c r="BF153"/>
  <c r="BF160"/>
  <c r="BF161"/>
  <c r="BF140"/>
  <c r="BF146"/>
  <c r="BF155"/>
  <c r="BF158"/>
  <c r="BF127"/>
  <c r="BF129"/>
  <c r="BF131"/>
  <c r="BF147"/>
  <c r="BF130"/>
  <c r="BF134"/>
  <c r="BF142"/>
  <c r="BF148"/>
  <c r="BF156"/>
  <c r="E110"/>
  <c r="BF123"/>
  <c r="BF125"/>
  <c r="BF139"/>
  <c r="BF141"/>
  <c r="BF143"/>
  <c r="BF151"/>
  <c r="BF128"/>
  <c r="BF144"/>
  <c r="BF149"/>
  <c i="2" r="BF158"/>
  <c r="BF162"/>
  <c r="BF190"/>
  <c r="BF199"/>
  <c r="BF201"/>
  <c r="BF204"/>
  <c r="BF213"/>
  <c r="BF221"/>
  <c r="BF234"/>
  <c r="BF244"/>
  <c r="BF247"/>
  <c r="BF248"/>
  <c r="BF249"/>
  <c r="BF259"/>
  <c r="BF265"/>
  <c r="BF281"/>
  <c r="BF291"/>
  <c r="BF295"/>
  <c r="BF314"/>
  <c r="BF316"/>
  <c r="BF328"/>
  <c r="BF334"/>
  <c r="BF337"/>
  <c r="BF144"/>
  <c r="BF167"/>
  <c r="BF172"/>
  <c r="BF195"/>
  <c r="BF258"/>
  <c r="BF276"/>
  <c r="BF292"/>
  <c r="BF338"/>
  <c r="BF344"/>
  <c r="BF348"/>
  <c r="J89"/>
  <c r="BF164"/>
  <c r="BF175"/>
  <c r="BF177"/>
  <c r="BF189"/>
  <c r="BF192"/>
  <c r="BF197"/>
  <c r="BF207"/>
  <c r="BF219"/>
  <c r="BF224"/>
  <c r="BF239"/>
  <c r="BF252"/>
  <c r="BF279"/>
  <c r="BF282"/>
  <c r="BF293"/>
  <c r="BF294"/>
  <c r="BF310"/>
  <c r="BF318"/>
  <c r="BF166"/>
  <c r="BF182"/>
  <c r="BF191"/>
  <c r="BF205"/>
  <c r="BF210"/>
  <c r="BF216"/>
  <c r="BF256"/>
  <c r="BF263"/>
  <c r="BF277"/>
  <c r="BF298"/>
  <c r="BF300"/>
  <c r="BF323"/>
  <c r="BF332"/>
  <c r="BF340"/>
  <c r="BF341"/>
  <c r="BF342"/>
  <c r="BF347"/>
  <c r="E127"/>
  <c r="BF140"/>
  <c r="BF155"/>
  <c r="BF161"/>
  <c r="BF173"/>
  <c r="BF180"/>
  <c r="BF188"/>
  <c r="BF208"/>
  <c r="BF254"/>
  <c r="BF260"/>
  <c r="BF283"/>
  <c r="BF297"/>
  <c r="BF305"/>
  <c r="BF307"/>
  <c r="BF309"/>
  <c r="BF326"/>
  <c r="BF346"/>
  <c r="BF149"/>
  <c r="BF165"/>
  <c r="BF183"/>
  <c r="BF193"/>
  <c r="BF198"/>
  <c r="BF229"/>
  <c r="BF231"/>
  <c r="BF233"/>
  <c r="BF278"/>
  <c r="BF286"/>
  <c r="BF302"/>
  <c r="BF142"/>
  <c r="BF150"/>
  <c r="BF160"/>
  <c r="BF168"/>
  <c r="BF171"/>
  <c r="BF174"/>
  <c r="BF186"/>
  <c r="BF202"/>
  <c r="BF227"/>
  <c r="BF240"/>
  <c r="BF242"/>
  <c r="BF253"/>
  <c r="BF255"/>
  <c r="BF274"/>
  <c r="BF280"/>
  <c r="BF296"/>
  <c r="BF312"/>
  <c r="BF320"/>
  <c r="BF336"/>
  <c r="BF147"/>
  <c r="BF151"/>
  <c r="BF157"/>
  <c r="BF179"/>
  <c r="BF181"/>
  <c r="BF211"/>
  <c r="BF217"/>
  <c r="BF225"/>
  <c r="BF228"/>
  <c r="BF236"/>
  <c r="BF251"/>
  <c r="BF269"/>
  <c r="BF303"/>
  <c r="BF306"/>
  <c r="BF313"/>
  <c r="BF317"/>
  <c r="BF324"/>
  <c r="BF330"/>
  <c r="BF141"/>
  <c r="BF148"/>
  <c r="BF154"/>
  <c r="BF156"/>
  <c r="BF163"/>
  <c r="BF169"/>
  <c r="BF184"/>
  <c r="BF187"/>
  <c r="BF200"/>
  <c r="BF203"/>
  <c r="BF220"/>
  <c r="BF232"/>
  <c r="BF243"/>
  <c r="BF245"/>
  <c r="BF246"/>
  <c r="BF257"/>
  <c r="BF273"/>
  <c r="BF275"/>
  <c r="BF290"/>
  <c r="BF304"/>
  <c r="BF311"/>
  <c r="BF322"/>
  <c r="BF145"/>
  <c r="BF159"/>
  <c r="BF170"/>
  <c r="BF176"/>
  <c r="BF185"/>
  <c r="BF196"/>
  <c r="BF206"/>
  <c r="BF218"/>
  <c r="BF238"/>
  <c r="BF241"/>
  <c r="BF264"/>
  <c r="BF267"/>
  <c r="BF270"/>
  <c r="BF284"/>
  <c r="BF287"/>
  <c r="BF308"/>
  <c r="BF327"/>
  <c r="BF335"/>
  <c r="BF146"/>
  <c r="BF152"/>
  <c r="BF209"/>
  <c r="BF222"/>
  <c r="BF226"/>
  <c r="BF261"/>
  <c r="BF268"/>
  <c r="BF271"/>
  <c r="BF285"/>
  <c r="BF299"/>
  <c r="BF333"/>
  <c r="BF194"/>
  <c r="BF212"/>
  <c r="BF250"/>
  <c r="BF288"/>
  <c r="BF301"/>
  <c r="BF315"/>
  <c r="BF321"/>
  <c r="BF325"/>
  <c r="F33"/>
  <c i="1" r="AZ95"/>
  <c i="8" r="F37"/>
  <c i="1" r="BD101"/>
  <c i="12" r="F33"/>
  <c i="1" r="AZ105"/>
  <c i="3" r="F37"/>
  <c i="1" r="BD96"/>
  <c i="4" r="F37"/>
  <c i="1" r="BD97"/>
  <c i="7" r="F33"/>
  <c i="1" r="AZ100"/>
  <c i="8" r="F33"/>
  <c i="1" r="AZ101"/>
  <c i="11" r="F33"/>
  <c i="1" r="AZ104"/>
  <c i="2" r="F35"/>
  <c i="1" r="BB95"/>
  <c i="9" r="J33"/>
  <c i="1" r="AV102"/>
  <c i="12" r="F35"/>
  <c i="1" r="BB105"/>
  <c i="4" r="J33"/>
  <c i="1" r="AV97"/>
  <c i="6" r="F33"/>
  <c i="1" r="AZ99"/>
  <c i="7" r="F37"/>
  <c i="1" r="BD100"/>
  <c i="9" r="F37"/>
  <c i="1" r="BD102"/>
  <c i="11" r="F35"/>
  <c i="1" r="BB104"/>
  <c i="2" r="F37"/>
  <c i="1" r="BD95"/>
  <c i="9" r="F36"/>
  <c i="1" r="BC102"/>
  <c i="11" r="J33"/>
  <c i="1" r="AV104"/>
  <c i="2" r="F36"/>
  <c i="1" r="BC95"/>
  <c i="9" r="F33"/>
  <c i="1" r="AZ102"/>
  <c i="10" r="F37"/>
  <c i="1" r="BD103"/>
  <c i="3" r="F35"/>
  <c i="1" r="BB96"/>
  <c i="5" r="F33"/>
  <c i="1" r="AZ98"/>
  <c i="5" r="F35"/>
  <c i="1" r="BB98"/>
  <c i="6" r="J33"/>
  <c i="1" r="AV99"/>
  <c i="6" r="F36"/>
  <c i="1" r="BC99"/>
  <c i="8" r="F35"/>
  <c i="1" r="BB101"/>
  <c i="10" r="J33"/>
  <c i="1" r="AV103"/>
  <c i="3" r="J33"/>
  <c i="1" r="AV96"/>
  <c i="4" r="F35"/>
  <c i="1" r="BB97"/>
  <c i="7" r="J33"/>
  <c i="1" r="AV100"/>
  <c i="7" r="J30"/>
  <c i="10" r="F33"/>
  <c i="1" r="AZ103"/>
  <c i="11" r="F37"/>
  <c i="1" r="BD104"/>
  <c i="3" r="F36"/>
  <c i="1" r="BC96"/>
  <c i="5" r="F37"/>
  <c i="1" r="BD98"/>
  <c i="5" r="F36"/>
  <c i="1" r="BC98"/>
  <c i="7" r="F35"/>
  <c i="1" r="BB100"/>
  <c i="8" r="J33"/>
  <c i="1" r="AV101"/>
  <c i="11" r="F36"/>
  <c i="1" r="BC104"/>
  <c i="3" r="F33"/>
  <c i="1" r="AZ96"/>
  <c i="4" r="F36"/>
  <c i="1" r="BC97"/>
  <c i="7" r="F36"/>
  <c i="1" r="BC100"/>
  <c i="9" r="F35"/>
  <c i="1" r="BB102"/>
  <c i="12" r="F36"/>
  <c i="1" r="BC105"/>
  <c i="2" r="J33"/>
  <c i="1" r="AV95"/>
  <c i="8" r="J30"/>
  <c i="10" r="F36"/>
  <c i="1" r="BC103"/>
  <c i="12" r="J33"/>
  <c i="1" r="AV105"/>
  <c i="4" r="F33"/>
  <c i="1" r="AZ97"/>
  <c i="6" r="F37"/>
  <c i="1" r="BD99"/>
  <c i="6" r="F35"/>
  <c i="1" r="BB99"/>
  <c i="8" r="F36"/>
  <c i="1" r="BC101"/>
  <c i="10" r="F35"/>
  <c i="1" r="BB103"/>
  <c i="12" r="F37"/>
  <c i="1" r="BD105"/>
  <c i="11" l="1" r="BK128"/>
  <c r="J128"/>
  <c r="J97"/>
  <c i="8" r="R122"/>
  <c r="R121"/>
  <c i="5" r="BK124"/>
  <c r="BK123"/>
  <c r="J123"/>
  <c r="J96"/>
  <c i="8" r="T122"/>
  <c r="T121"/>
  <c i="11" r="T178"/>
  <c i="12" r="T122"/>
  <c i="2" r="T138"/>
  <c i="11" r="P178"/>
  <c i="9" r="BK122"/>
  <c r="J122"/>
  <c r="J97"/>
  <c i="11" r="R128"/>
  <c r="R127"/>
  <c i="4" r="R122"/>
  <c r="R121"/>
  <c i="11" r="P128"/>
  <c r="P127"/>
  <c i="1" r="AU104"/>
  <c i="11" r="T128"/>
  <c r="T127"/>
  <c i="4" r="P122"/>
  <c r="P121"/>
  <c i="1" r="AU97"/>
  <c i="2" r="P138"/>
  <c r="P137"/>
  <c i="1" r="AU95"/>
  <c i="12" r="R123"/>
  <c r="R122"/>
  <c i="10" r="P125"/>
  <c r="P124"/>
  <c i="1" r="AU103"/>
  <c i="10" r="R125"/>
  <c r="R124"/>
  <c i="2" r="R214"/>
  <c r="R137"/>
  <c i="8" r="P122"/>
  <c r="P121"/>
  <c i="1" r="AU101"/>
  <c i="5" r="P124"/>
  <c r="P123"/>
  <c i="1" r="AU98"/>
  <c i="4" r="T121"/>
  <c i="5" r="R124"/>
  <c r="R123"/>
  <c i="7" r="R122"/>
  <c r="R121"/>
  <c i="3" r="R121"/>
  <c r="R120"/>
  <c i="4" r="BK122"/>
  <c r="BK121"/>
  <c r="J121"/>
  <c r="J96"/>
  <c i="7" r="P122"/>
  <c r="P121"/>
  <c i="1" r="AU100"/>
  <c i="9" r="P122"/>
  <c r="P121"/>
  <c i="1" r="AU102"/>
  <c i="2" r="T214"/>
  <c i="7" r="T122"/>
  <c r="T121"/>
  <c i="12" r="BK140"/>
  <c r="J140"/>
  <c r="J101"/>
  <c r="BK123"/>
  <c r="J123"/>
  <c r="J97"/>
  <c i="10" r="BK124"/>
  <c r="J124"/>
  <c i="1" r="AG101"/>
  <c i="8" r="J96"/>
  <c r="J122"/>
  <c r="J97"/>
  <c i="1" r="AG100"/>
  <c i="6" r="J119"/>
  <c r="J97"/>
  <c i="3" r="BK120"/>
  <c r="J120"/>
  <c r="J96"/>
  <c i="2" r="J138"/>
  <c r="J97"/>
  <c r="J30"/>
  <c i="1" r="AG95"/>
  <c i="5" r="J34"/>
  <c i="1" r="AW98"/>
  <c r="AT98"/>
  <c i="10" r="J34"/>
  <c i="1" r="AW103"/>
  <c r="AT103"/>
  <c r="AZ94"/>
  <c r="W29"/>
  <c i="6" r="F34"/>
  <c i="1" r="BA99"/>
  <c i="7" r="J34"/>
  <c i="1" r="AW100"/>
  <c r="AT100"/>
  <c r="AN100"/>
  <c i="10" r="F34"/>
  <c i="1" r="BA103"/>
  <c i="5" r="F34"/>
  <c i="1" r="BA98"/>
  <c i="9" r="J34"/>
  <c i="1" r="AW102"/>
  <c r="AT102"/>
  <c i="12" r="J34"/>
  <c i="1" r="AW105"/>
  <c r="AT105"/>
  <c i="6" r="J34"/>
  <c i="1" r="AW99"/>
  <c r="AT99"/>
  <c i="8" r="F34"/>
  <c i="1" r="BA101"/>
  <c i="11" r="F34"/>
  <c i="1" r="BA104"/>
  <c i="3" r="J34"/>
  <c i="1" r="AW96"/>
  <c r="AT96"/>
  <c i="9" r="F34"/>
  <c i="1" r="BA102"/>
  <c i="11" r="J34"/>
  <c i="1" r="AW104"/>
  <c r="AT104"/>
  <c i="3" r="F34"/>
  <c i="1" r="BA96"/>
  <c i="8" r="J34"/>
  <c i="1" r="AW101"/>
  <c r="AT101"/>
  <c r="AN101"/>
  <c r="BC94"/>
  <c r="AY94"/>
  <c i="2" r="J34"/>
  <c i="1" r="AW95"/>
  <c r="AT95"/>
  <c i="2" r="F34"/>
  <c i="1" r="BA95"/>
  <c i="4" r="F34"/>
  <c i="1" r="BA97"/>
  <c i="4" r="J34"/>
  <c i="1" r="AW97"/>
  <c r="AT97"/>
  <c r="BD94"/>
  <c r="W33"/>
  <c i="6" r="J30"/>
  <c i="1" r="AG99"/>
  <c i="7" r="F34"/>
  <c i="1" r="BA100"/>
  <c i="10" r="J30"/>
  <c i="1" r="AG103"/>
  <c i="12" r="F34"/>
  <c i="1" r="BA105"/>
  <c r="BB94"/>
  <c r="AX94"/>
  <c i="2" l="1" r="T137"/>
  <c i="9" r="BK121"/>
  <c r="J121"/>
  <c i="4" r="J122"/>
  <c r="J97"/>
  <c i="5" r="J124"/>
  <c r="J97"/>
  <c i="11" r="BK127"/>
  <c r="J127"/>
  <c i="12" r="BK122"/>
  <c r="J122"/>
  <c r="J96"/>
  <c i="1" r="AN103"/>
  <c i="10" r="J96"/>
  <c r="J39"/>
  <c i="8" r="J39"/>
  <c i="1" r="AN99"/>
  <c i="7" r="J39"/>
  <c i="6" r="J39"/>
  <c i="1" r="AN95"/>
  <c i="2" r="J39"/>
  <c i="1" r="AU94"/>
  <c i="5" r="J30"/>
  <c i="1" r="AG98"/>
  <c r="AV94"/>
  <c r="AK29"/>
  <c i="9" r="J30"/>
  <c i="1" r="AG102"/>
  <c r="W32"/>
  <c i="11" r="J30"/>
  <c i="1" r="AG104"/>
  <c i="4" r="J30"/>
  <c i="1" r="AG97"/>
  <c i="3" r="J30"/>
  <c i="1" r="AG96"/>
  <c r="W31"/>
  <c r="BA94"/>
  <c r="AW94"/>
  <c r="AK30"/>
  <c i="4" l="1" r="J39"/>
  <c i="9" r="J39"/>
  <c i="5" r="J39"/>
  <c i="11" r="J39"/>
  <c r="J96"/>
  <c i="9" r="J96"/>
  <c i="3" r="J39"/>
  <c i="1" r="AN96"/>
  <c r="AN98"/>
  <c r="AN102"/>
  <c r="AN104"/>
  <c r="AN97"/>
  <c i="12" r="J30"/>
  <c i="1" r="AG105"/>
  <c r="AG94"/>
  <c r="AK26"/>
  <c r="AK35"/>
  <c r="W30"/>
  <c r="AT94"/>
  <c i="12" l="1" r="J39"/>
  <c i="1" r="AN94"/>
  <c r="AN10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<sst xmlns="http://schemas.openxmlformats.org/spreadsheetml/2006/main">
  <si>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</si>
  <si>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</si>
  <si>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</si>
  <si>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</si>
  <si>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</si>
  <si>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{005e1a0d-a467-4a80-a5b5-5f0a4da3d117}</t>
  </si>
  <si>
    <t>0,01</t>
  </si>
  <si>
    <t>20</t>
  </si>
  <si>
    <t>REKAPITULÁCIA STAVBY</t>
  </si>
  <si>
    <t xml:space="preserve">v ---  nižšie sa nachádzajú doplnkové a pomocné údaje k zostavám  --- v</t>
  </si>
  <si>
    <t>0,001</t>
  </si>
  <si>
    <t>Kód:</t>
  </si>
  <si>
    <t>2022_060</t>
  </si>
  <si>
    <t>Stavba:</t>
  </si>
  <si>
    <t>Rekonstrukcia objektu Biovetska 36 Nitra - 1.etapa</t>
  </si>
  <si>
    <t>JKSO:</t>
  </si>
  <si>
    <t>KS:</t>
  </si>
  <si>
    <t>Miesto:</t>
  </si>
  <si>
    <t xml:space="preserve">Biovetská </t>
  </si>
  <si>
    <t>Dátum:</t>
  </si>
  <si>
    <t>19. 12. 2022</t>
  </si>
  <si>
    <t>Objednávateľ:</t>
  </si>
  <si>
    <t>IČO:</t>
  </si>
  <si>
    <t>Mesto Nitra</t>
  </si>
  <si>
    <t>IČ DPH:</t>
  </si>
  <si>
    <t>Zhotoviteľ:</t>
  </si>
  <si>
    <t>36547522</t>
  </si>
  <si>
    <t>PP INVEST, s.r.o.</t>
  </si>
  <si>
    <t>SK2020147195</t>
  </si>
  <si>
    <t>Projektant:</t>
  </si>
  <si>
    <t xml:space="preserve">SOAR - ING. BÁRTA JIŘÍ </t>
  </si>
  <si>
    <t>True</t>
  </si>
  <si>
    <t>Spracovateľ:</t>
  </si>
  <si>
    <t>Ing. Martin Rusnák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</si>
  <si>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</si>
  <si>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</si>
  <si>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</si>
  <si>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</si>
  <si>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</si>
  <si>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</si>
  <si>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</si>
  <si>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</si>
  <si>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</si>
  <si>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</si>
  <si>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</si>
  <si>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</si>
  <si>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</si>
  <si>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</si>
  <si>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</si>
  <si>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</si>
  <si>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</si>
  <si>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</si>
  <si>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</si>
  <si>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</si>
  <si>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</si>
  <si>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</si>
  <si>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</si>
  <si>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</si>
  <si>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</si>
  <si>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</si>
  <si>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</si>
  <si>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</si>
  <si>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</si>
  <si>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</si>
  <si>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</si>
  <si>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</si>
  <si>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</si>
  <si>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</si>
  <si>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</si>
  <si>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</si>
  <si>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</si>
  <si>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</si>
  <si>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</si>
  <si>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</si>
  <si>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</si>
  <si>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</si>
  <si>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</si>
  <si>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</si>
  <si>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</si>
  <si>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</si>
  <si>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</si>
  <si>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SO 01 Dvojdom</t>
  </si>
  <si>
    <t>STA</t>
  </si>
  <si>
    <t>1</t>
  </si>
  <si>
    <t>{265b6113-41c0-43e7-b0a6-153f2c26f2bd}</t>
  </si>
  <si>
    <t>02</t>
  </si>
  <si>
    <t>SO 01 Zdravotechnika</t>
  </si>
  <si>
    <t>{fb8b570c-3b2f-47dc-b864-9178f1b40ad3}</t>
  </si>
  <si>
    <t>03</t>
  </si>
  <si>
    <t>SO 01 Eletroinštalácia</t>
  </si>
  <si>
    <t>{de5356e4-9d37-4d0f-88b5-7f323f13b988}</t>
  </si>
  <si>
    <t>04</t>
  </si>
  <si>
    <t xml:space="preserve">SO 01 Ústredné vykurovanie </t>
  </si>
  <si>
    <t>{23b8251e-7d1b-4f64-98d3-8bb22afb3219}</t>
  </si>
  <si>
    <t>05</t>
  </si>
  <si>
    <t>SO 01 Strecha</t>
  </si>
  <si>
    <t>{ea96dee1-f7a8-428e-bf4a-6f618cabd4ad}</t>
  </si>
  <si>
    <t>06</t>
  </si>
  <si>
    <t>Vonkajšia kanalizácia</t>
  </si>
  <si>
    <t>{592578d8-0d3d-42ad-95f6-391b7b64bb49}</t>
  </si>
  <si>
    <t>07</t>
  </si>
  <si>
    <t>Vonkajšie osvetlenie</t>
  </si>
  <si>
    <t>{9e3f2043-fc3e-4321-8446-b0be2420710a}</t>
  </si>
  <si>
    <t>08</t>
  </si>
  <si>
    <t>Vonkajšie rozvody NN</t>
  </si>
  <si>
    <t>{39eed0c2-2684-489d-84ea-c6daedb3da03}</t>
  </si>
  <si>
    <t>09</t>
  </si>
  <si>
    <t>SO 02 Oplotenie - doplnenie plného oplotenia v prednej časti pozemku v.1,8 m</t>
  </si>
  <si>
    <t>{5593c4e3-0613-4ec1-9c6f-76ce55287d6a}</t>
  </si>
  <si>
    <t>10</t>
  </si>
  <si>
    <t>SO 03 Spevnené plochy</t>
  </si>
  <si>
    <t>{7f79d198-fe55-4526-b1b6-020226b19c22}</t>
  </si>
  <si>
    <t>11</t>
  </si>
  <si>
    <t xml:space="preserve">SO 04 Oplotenie - navýš. pletivo. oplotenie okolo celého  pozemku v. 1,8m</t>
  </si>
  <si>
    <t>{b7605015-b169-4557-943e-d49bdb8e1529}</t>
  </si>
  <si>
    <t>KRYCÍ LIST ROZPOČTU</t>
  </si>
  <si>
    <t>Objekt:</t>
  </si>
  <si>
    <t>01 - SO 01 Dvojdom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</si>
  <si>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</si>
  <si>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</si>
  <si>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</si>
  <si>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</si>
  <si>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</si>
  <si>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</si>
  <si>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</si>
  <si>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3 - ZVISLÉ A KOMPLETNÉ KONŠTRUKCIE</t>
  </si>
  <si>
    <t xml:space="preserve">    6 - ÚPRAVY POVRCHOV, PODLAHY, VÝPLNE</t>
  </si>
  <si>
    <t xml:space="preserve">    9 - OSTATNÉ KONŠTRUKCIE A PRÁCE</t>
  </si>
  <si>
    <t>D2 - PRÁCE A DODÁVKY PSV</t>
  </si>
  <si>
    <t xml:space="preserve">    711 - Izolácie proti vode a vlhkosti</t>
  </si>
  <si>
    <t xml:space="preserve">    713 - Izolácie tepelné</t>
  </si>
  <si>
    <t xml:space="preserve">    721 - Vnútorná kanalizácia</t>
  </si>
  <si>
    <t xml:space="preserve">    722 - Vnútorný vodovod</t>
  </si>
  <si>
    <t xml:space="preserve">    725 - Zariaďovacie predmety</t>
  </si>
  <si>
    <t xml:space="preserve">    763 - Konštrukcie  - drevostavby</t>
  </si>
  <si>
    <t xml:space="preserve">    764 - Konštrukcie klampiarske</t>
  </si>
  <si>
    <t xml:space="preserve">    766 - Konštrukcie stolárske</t>
  </si>
  <si>
    <t xml:space="preserve">    767 - Konštrukcie doplnk. kovové stavebné</t>
  </si>
  <si>
    <t xml:space="preserve">    771 - Podlahy z dlaždíc  keramických</t>
  </si>
  <si>
    <t xml:space="preserve">    775 - Podlahy vlysové a parketové</t>
  </si>
  <si>
    <t xml:space="preserve">    776 - Podlahy povlakové</t>
  </si>
  <si>
    <t xml:space="preserve">    781 - Obklady z obkladačiek a dosiek</t>
  </si>
  <si>
    <t xml:space="preserve">    783 - Nátery</t>
  </si>
  <si>
    <t xml:space="preserve">    784 - Maľby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</si>
  <si>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</si>
  <si>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</si>
  <si>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</si>
  <si>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</si>
  <si>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</si>
  <si>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</si>
  <si>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</si>
  <si>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</si>
  <si>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</si>
  <si>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</si>
  <si>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</si>
  <si>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</si>
  <si>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</si>
  <si>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</si>
  <si>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</si>
  <si>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</si>
  <si>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175</t>
  </si>
  <si>
    <t>K</t>
  </si>
  <si>
    <t>111201101.S</t>
  </si>
  <si>
    <t>Odstránenie krovín a stromov s koreňom s priemerom kmeňa do 100 mm, do 1000 m2</t>
  </si>
  <si>
    <t>m2</t>
  </si>
  <si>
    <t>4</t>
  </si>
  <si>
    <t>2</t>
  </si>
  <si>
    <t>176</t>
  </si>
  <si>
    <t>112101224.S</t>
  </si>
  <si>
    <t>Vyrúbanie stromu ihl. priemer kmeňa nad 400 do 500 mm+ úprava na prersun (orezanie vetiev)+naloženie na dopravný prostriedok</t>
  </si>
  <si>
    <t>ks</t>
  </si>
  <si>
    <t>177</t>
  </si>
  <si>
    <t>998231311.S</t>
  </si>
  <si>
    <t>Presun hmôt pre sadovnícke a krajinárske úpravy do 5000 m vodorovne bez zvislého presunu</t>
  </si>
  <si>
    <t>t</t>
  </si>
  <si>
    <t>6</t>
  </si>
  <si>
    <t>3</t>
  </si>
  <si>
    <t>ZVISLÉ A KOMPLETNÉ KONŠTRUKCIE</t>
  </si>
  <si>
    <t>310239211</t>
  </si>
  <si>
    <t>Zamurovanie otvoru do 4 m2 pálenými tehlami v murive akejkoľvek hr. na maltu MVC</t>
  </si>
  <si>
    <t>m3</t>
  </si>
  <si>
    <t>8</t>
  </si>
  <si>
    <t>311271141</t>
  </si>
  <si>
    <t>Murivo nosné z pórobetónových tvárnic HEBEL P2-500 hr. 250 mm</t>
  </si>
  <si>
    <t>311271142</t>
  </si>
  <si>
    <t>Murivo nosné z pórobetónových tvárnic HEBEL P2-400 hr. 300 mm</t>
  </si>
  <si>
    <t>12</t>
  </si>
  <si>
    <t>317121101</t>
  </si>
  <si>
    <t>Montáž prefabrik. prekladov pre svetlosť otvoru do 105 cm</t>
  </si>
  <si>
    <t>kus</t>
  </si>
  <si>
    <t>14</t>
  </si>
  <si>
    <t>5</t>
  </si>
  <si>
    <t>M</t>
  </si>
  <si>
    <t>593407860</t>
  </si>
  <si>
    <t>Keramické preklady POROTHERM KP23,8 125x23,8x7</t>
  </si>
  <si>
    <t>16</t>
  </si>
  <si>
    <t>317121102</t>
  </si>
  <si>
    <t>Montáž prefabrik. prekladov pre svetlosť otvoru do 180 cm</t>
  </si>
  <si>
    <t>18</t>
  </si>
  <si>
    <t>7</t>
  </si>
  <si>
    <t>593407870</t>
  </si>
  <si>
    <t>Keramické preklady POROTHERM KP23,8 150x23,8x7</t>
  </si>
  <si>
    <t>342243112</t>
  </si>
  <si>
    <t>Priečky POROTHERM P8 hr. 80mm 8x50x23,8 P+D</t>
  </si>
  <si>
    <t>22</t>
  </si>
  <si>
    <t>9</t>
  </si>
  <si>
    <t>342243311</t>
  </si>
  <si>
    <t>Priečky POROTHERM 10 Profi P8 hr. 100mm 10X50X24,9 na maltu Porotherm Profi</t>
  </si>
  <si>
    <t>24</t>
  </si>
  <si>
    <t>ÚPRAVY POVRCHOV, PODLAHY, VÝPLNE</t>
  </si>
  <si>
    <t>610991111</t>
  </si>
  <si>
    <t>Zakrývanie vnút. okenných otvorov, predmetov a konštrukcií</t>
  </si>
  <si>
    <t>26</t>
  </si>
  <si>
    <t>612425921</t>
  </si>
  <si>
    <t>Omietka vnútorného ostenia okenného alebo dverného vápenná hladká</t>
  </si>
  <si>
    <t>28</t>
  </si>
  <si>
    <t>612465111</t>
  </si>
  <si>
    <t>Príprava podkl.BAUMIT,pod omietky vnút.stien, strojne, nanášanie ručne hr.2 mm</t>
  </si>
  <si>
    <t>30</t>
  </si>
  <si>
    <t>13</t>
  </si>
  <si>
    <t>612465138</t>
  </si>
  <si>
    <t>Vnútorná omietka stien BAUMIT,váp.biela,jemná štuk.,strojne, nanáš.ručne hr.4 mm</t>
  </si>
  <si>
    <t>32</t>
  </si>
  <si>
    <t>622457R00</t>
  </si>
  <si>
    <t>Vonkajšia omietka stien mramorové zrná jemnozrnná hr. 1,5 mm + (sieťka, kleber)</t>
  </si>
  <si>
    <t>34</t>
  </si>
  <si>
    <t>15</t>
  </si>
  <si>
    <t>622464113</t>
  </si>
  <si>
    <t>Omietka vonk. stien tenkovrstv. Terranova Terrasil silikátová roztieraná strednozrná</t>
  </si>
  <si>
    <t>36</t>
  </si>
  <si>
    <t>625254212</t>
  </si>
  <si>
    <t>Kontaktný zateplovací systém hr. 120 mm Weber Terranova THERM TERRANOVA ( EPS ) skrutkovacie kotvy</t>
  </si>
  <si>
    <t>38</t>
  </si>
  <si>
    <t>17</t>
  </si>
  <si>
    <t>625254502</t>
  </si>
  <si>
    <t>Kontaktný zateplovací systém hr. 20 mm Weber Terranova THERM CLIMA ( perforovaný EPS ) zatepl. ostenia okien a dvier</t>
  </si>
  <si>
    <t>40</t>
  </si>
  <si>
    <t>625259502</t>
  </si>
  <si>
    <t>PROFI soklový zatepľovací systém z EPS hr. 60 mm skrut. kotvy</t>
  </si>
  <si>
    <t>42</t>
  </si>
  <si>
    <t>19</t>
  </si>
  <si>
    <t>625259519</t>
  </si>
  <si>
    <t>PROFI soklový zatepľovací systém z EPS ostenia hr. 20 mm</t>
  </si>
  <si>
    <t>44</t>
  </si>
  <si>
    <t>631312511</t>
  </si>
  <si>
    <t>Mazanina z betónu prostého tr. C12/15 hr. 5-8 cm</t>
  </si>
  <si>
    <t>46</t>
  </si>
  <si>
    <t>21</t>
  </si>
  <si>
    <t>631313711</t>
  </si>
  <si>
    <t>Mazanina z betónu prostého tr. C25/30 hr. 8-12 cm</t>
  </si>
  <si>
    <t>48</t>
  </si>
  <si>
    <t>631319171</t>
  </si>
  <si>
    <t>Prípl. za stiahnutie povrchu mazaniny pred vlož. výstuže hr. do 8 cm</t>
  </si>
  <si>
    <t>50</t>
  </si>
  <si>
    <t>23</t>
  </si>
  <si>
    <t>631319173</t>
  </si>
  <si>
    <t>Prípl. za stiahnutie povrchu mazaniny pred vlož. výstuže hr. do 12 cm</t>
  </si>
  <si>
    <t>52</t>
  </si>
  <si>
    <t>631362153</t>
  </si>
  <si>
    <t>Výstuž betónových mazanín zo zvarovaných sietí Kari d drôtu 5 mm, oko 20 cm</t>
  </si>
  <si>
    <t>54</t>
  </si>
  <si>
    <t>25</t>
  </si>
  <si>
    <t>642952610</t>
  </si>
  <si>
    <t>Osadenie dverných zárubní drevených do 2,5 m2 s montážnou penou</t>
  </si>
  <si>
    <t>56</t>
  </si>
  <si>
    <t>6118A0010</t>
  </si>
  <si>
    <t>Zárubne s obkladovými lištami do 15 cm 60 x 197</t>
  </si>
  <si>
    <t>58</t>
  </si>
  <si>
    <t>27</t>
  </si>
  <si>
    <t>6118A0020</t>
  </si>
  <si>
    <t>Zárubne s obkladovými lištami do 15 cm 70 x 197</t>
  </si>
  <si>
    <t>60</t>
  </si>
  <si>
    <t>6118A0030</t>
  </si>
  <si>
    <t>Zárubne s obkladovými lištami do 15 cm 80 x 197</t>
  </si>
  <si>
    <t>62</t>
  </si>
  <si>
    <t>29</t>
  </si>
  <si>
    <t>6118A0230</t>
  </si>
  <si>
    <t>Zárubne s obkladovými lištami do 25 cm 80 x 197</t>
  </si>
  <si>
    <t>64</t>
  </si>
  <si>
    <t>6118A0530</t>
  </si>
  <si>
    <t>Zárubne s obkladovými lištami do 40 cm 80 x 197</t>
  </si>
  <si>
    <t>66</t>
  </si>
  <si>
    <t>31</t>
  </si>
  <si>
    <t>6118A0540</t>
  </si>
  <si>
    <t>Zárubne s obkladovými lištami do 40 cm 90 x 197</t>
  </si>
  <si>
    <t>68</t>
  </si>
  <si>
    <t>648991111</t>
  </si>
  <si>
    <t>Osadenie parapetných dosák z plastických hmôt š. do 20 cm</t>
  </si>
  <si>
    <t>m</t>
  </si>
  <si>
    <t>70</t>
  </si>
  <si>
    <t>33</t>
  </si>
  <si>
    <t>6119A0201</t>
  </si>
  <si>
    <t>Parapeta vnútorná komôrková plastová šír.180 mm</t>
  </si>
  <si>
    <t>72</t>
  </si>
  <si>
    <t>OSTATNÉ KONŠTRUKCIE A PRÁCE</t>
  </si>
  <si>
    <t>941941031</t>
  </si>
  <si>
    <t>Montáž lešenia ľahk. radového s podlahami š. do 1 m v. do 10 m</t>
  </si>
  <si>
    <t>74</t>
  </si>
  <si>
    <t>35</t>
  </si>
  <si>
    <t>941941191</t>
  </si>
  <si>
    <t>Príplatok za prvý a každý ďalší mesiac použitia lešenia k pol. -1031</t>
  </si>
  <si>
    <t>76</t>
  </si>
  <si>
    <t>941941831</t>
  </si>
  <si>
    <t>Demontáž lešenia ľahk. radového s podlahami š. do 1 m v. do 10 m</t>
  </si>
  <si>
    <t>78</t>
  </si>
  <si>
    <t>37</t>
  </si>
  <si>
    <t>941955001</t>
  </si>
  <si>
    <t>Lešenie ľahké prac. pomocné výš. podlahy do 1,2 m</t>
  </si>
  <si>
    <t>80</t>
  </si>
  <si>
    <t>952901111</t>
  </si>
  <si>
    <t>Vyčistenie budov byt. alebo občian. výstavby pri výške podlažia do 4 m</t>
  </si>
  <si>
    <t>82</t>
  </si>
  <si>
    <t>39</t>
  </si>
  <si>
    <t>952902110</t>
  </si>
  <si>
    <t>Zametenie v miestnostiach a chodbách</t>
  </si>
  <si>
    <t>84</t>
  </si>
  <si>
    <t>953945222</t>
  </si>
  <si>
    <t>Profil okenný APU s integrovanou tkaninou PCI</t>
  </si>
  <si>
    <t>86</t>
  </si>
  <si>
    <t>41</t>
  </si>
  <si>
    <t>953945223</t>
  </si>
  <si>
    <t>Profil rohový z PVC s integrovanou tkaninou PCI 10x10</t>
  </si>
  <si>
    <t>88</t>
  </si>
  <si>
    <t>953945225</t>
  </si>
  <si>
    <t>Profil rohový z PVC PLY XS s integrovanou tkaninou PCI 10x10 - nepriznaný vo fasáde</t>
  </si>
  <si>
    <t>90</t>
  </si>
  <si>
    <t>43</t>
  </si>
  <si>
    <t>953945405</t>
  </si>
  <si>
    <t>Lišta zakladacia hliníková Stomix 103 mm</t>
  </si>
  <si>
    <t>92</t>
  </si>
  <si>
    <t>962031132</t>
  </si>
  <si>
    <t>Búranie priečok z tehál MV, MVC hr. do 10 cm, plocha nad 4 m2</t>
  </si>
  <si>
    <t>94</t>
  </si>
  <si>
    <t>45</t>
  </si>
  <si>
    <t>962032231</t>
  </si>
  <si>
    <t>Búranie muriva z tehál na MV, MVC alebo otvorov nad 4 m2</t>
  </si>
  <si>
    <t>96</t>
  </si>
  <si>
    <t>965043441</t>
  </si>
  <si>
    <t>Búranie bet. podkladu s poterom hr. do 15 cm nad 4 m2</t>
  </si>
  <si>
    <t>98</t>
  </si>
  <si>
    <t>47</t>
  </si>
  <si>
    <t>965081713</t>
  </si>
  <si>
    <t>Búranie dlažieb xylolit. alebo keram. hr. do 1 cm nad 1 m2</t>
  </si>
  <si>
    <t>100</t>
  </si>
  <si>
    <t>965081813</t>
  </si>
  <si>
    <t>Búranie dlažieb kamenin. cem. terac. hr. nad 1 cm nad 1 m2</t>
  </si>
  <si>
    <t>102</t>
  </si>
  <si>
    <t>178</t>
  </si>
  <si>
    <t>7668118R</t>
  </si>
  <si>
    <t>Demontáž kuchynskej linky</t>
  </si>
  <si>
    <t>104</t>
  </si>
  <si>
    <t>49</t>
  </si>
  <si>
    <t>968061125</t>
  </si>
  <si>
    <t>Vyvesenie alebo zavesenie drev. krídiel dvier do 2 m2</t>
  </si>
  <si>
    <t>106</t>
  </si>
  <si>
    <t>968061136</t>
  </si>
  <si>
    <t>Vyvesenie alebo zavesenie drev. krídiel vrát do 4 m2</t>
  </si>
  <si>
    <t>108</t>
  </si>
  <si>
    <t>51</t>
  </si>
  <si>
    <t>968072455</t>
  </si>
  <si>
    <t>Vybúranie kov. dverných zárubní do 2 m2</t>
  </si>
  <si>
    <t>110</t>
  </si>
  <si>
    <t>968072456</t>
  </si>
  <si>
    <t>Vybúranie kov. dverných zárubní nad 2 m2</t>
  </si>
  <si>
    <t>112</t>
  </si>
  <si>
    <t>53</t>
  </si>
  <si>
    <t>971033641</t>
  </si>
  <si>
    <t>Vybúr. otvorov do 4 m2 v murive tehl. MV, MVC hr. do 30 cm</t>
  </si>
  <si>
    <t>114</t>
  </si>
  <si>
    <t>971042651</t>
  </si>
  <si>
    <t>Vybúr. otvorov do 4 m2 v betón. murive akejkoľvek hrúbky</t>
  </si>
  <si>
    <t>116</t>
  </si>
  <si>
    <t>55</t>
  </si>
  <si>
    <t>974063020</t>
  </si>
  <si>
    <t>Vyrezanie rýh v porobetonovom murive hl.2,5cm š.4cm frézovaním</t>
  </si>
  <si>
    <t>118</t>
  </si>
  <si>
    <t>978013191</t>
  </si>
  <si>
    <t>Otlčenie vnút. omietok stien váp. vápenocem. do 100 %</t>
  </si>
  <si>
    <t>120</t>
  </si>
  <si>
    <t>57</t>
  </si>
  <si>
    <t>978036191</t>
  </si>
  <si>
    <t>Otlčenie vonk. omietok brizolitových do 100 %</t>
  </si>
  <si>
    <t>122</t>
  </si>
  <si>
    <t>978059531</t>
  </si>
  <si>
    <t>Vybúranie obkladov vnút. z obkladačiek plochy nad 2 m2</t>
  </si>
  <si>
    <t>124</t>
  </si>
  <si>
    <t>59</t>
  </si>
  <si>
    <t>978059631</t>
  </si>
  <si>
    <t>Vybúranie obkladov vonk. z obkladačiek plochy nad 2 m2</t>
  </si>
  <si>
    <t>126</t>
  </si>
  <si>
    <t>979011111</t>
  </si>
  <si>
    <t>Zvislá doprava sute a vybúr. hmôt za prvé podlažie</t>
  </si>
  <si>
    <t>128</t>
  </si>
  <si>
    <t>61</t>
  </si>
  <si>
    <t>979011121</t>
  </si>
  <si>
    <t>Zvislá doprava sute a vybúr. hmôt za každé ďalšie podlažie</t>
  </si>
  <si>
    <t>130</t>
  </si>
  <si>
    <t>979081111</t>
  </si>
  <si>
    <t>Odvoz sute a vybúraných hmôt na skládku do 1 km</t>
  </si>
  <si>
    <t>132</t>
  </si>
  <si>
    <t>63</t>
  </si>
  <si>
    <t>979081121</t>
  </si>
  <si>
    <t>Odvoz sute a vybúraných hmôt na skládku každý ďalší 1 km</t>
  </si>
  <si>
    <t>134</t>
  </si>
  <si>
    <t>979082111</t>
  </si>
  <si>
    <t>Vnútrostavenisková doprava sute a vybúraných hmôt do 10 m</t>
  </si>
  <si>
    <t>136</t>
  </si>
  <si>
    <t>65</t>
  </si>
  <si>
    <t>979082121</t>
  </si>
  <si>
    <t>Vnútrost. doprava sute a vybúraných hmôt každých ďalších 5 m</t>
  </si>
  <si>
    <t>138</t>
  </si>
  <si>
    <t>979131409</t>
  </si>
  <si>
    <t>Poplatok za ulož.a znešk.staveb.sute na vymedzených skládkach "O"-ostatný odpad</t>
  </si>
  <si>
    <t>140</t>
  </si>
  <si>
    <t>67</t>
  </si>
  <si>
    <t>998011001</t>
  </si>
  <si>
    <t>Presun hmôt pre budovy murované výšky do 6 m</t>
  </si>
  <si>
    <t>142</t>
  </si>
  <si>
    <t>D2</t>
  </si>
  <si>
    <t>PRÁCE A DODÁVKY PSV</t>
  </si>
  <si>
    <t>711</t>
  </si>
  <si>
    <t>Izolácie proti vode a vlhkosti</t>
  </si>
  <si>
    <t>711107331</t>
  </si>
  <si>
    <t>Jednozlož. silikátová hydroizolačná hmota Weber Terranova stierka weber terizol vodorovná</t>
  </si>
  <si>
    <t>144</t>
  </si>
  <si>
    <t>69</t>
  </si>
  <si>
    <t>711107332</t>
  </si>
  <si>
    <t>Jednozlož. silikátová hydroizolačná hmota Weber Terranova stierka weber terizol zvislá</t>
  </si>
  <si>
    <t>146</t>
  </si>
  <si>
    <t>711111001</t>
  </si>
  <si>
    <t>Zhotovenie izolácie proti vlhkosti za studena vodor. náterom asfalt. penetr.</t>
  </si>
  <si>
    <t>148</t>
  </si>
  <si>
    <t>71</t>
  </si>
  <si>
    <t>111631500</t>
  </si>
  <si>
    <t>Lak asfaltový ALP-PENETRAL sudy</t>
  </si>
  <si>
    <t>150</t>
  </si>
  <si>
    <t>711141559</t>
  </si>
  <si>
    <t>Zhotovenie izolácie proti vlhkosti pritavením NAIP vodor.</t>
  </si>
  <si>
    <t>152</t>
  </si>
  <si>
    <t>73</t>
  </si>
  <si>
    <t>628322810</t>
  </si>
  <si>
    <t>Pás ťažký asfaltový HYDROBIT V 60 S 35</t>
  </si>
  <si>
    <t>154</t>
  </si>
  <si>
    <t>998711101</t>
  </si>
  <si>
    <t>Presun hmôt pre izolácie proti vode v objektoch výšky do 6 m</t>
  </si>
  <si>
    <t>156</t>
  </si>
  <si>
    <t>713</t>
  </si>
  <si>
    <t>Izolácie tepelné</t>
  </si>
  <si>
    <t>75</t>
  </si>
  <si>
    <t>713111125</t>
  </si>
  <si>
    <t>Montáž tep. izolácie stropov rovných spodom, prilepenie</t>
  </si>
  <si>
    <t>158</t>
  </si>
  <si>
    <t>6315A3664</t>
  </si>
  <si>
    <t>Lamela minerálna CLT C1 hr.100mm 220x1200mm</t>
  </si>
  <si>
    <t>160</t>
  </si>
  <si>
    <t>77</t>
  </si>
  <si>
    <t>713121111</t>
  </si>
  <si>
    <t>Montáž tep. izolácie podláh 1 x položenie</t>
  </si>
  <si>
    <t>162</t>
  </si>
  <si>
    <t>2831BA164</t>
  </si>
  <si>
    <t>Doska izolačná eps Styrodur 2800 C hr.5cm 1250x600mm</t>
  </si>
  <si>
    <t>164</t>
  </si>
  <si>
    <t>79</t>
  </si>
  <si>
    <t>713191120</t>
  </si>
  <si>
    <t>Izolácia tepelná podláh, stropov, striech vrchom, položením PE fólia</t>
  </si>
  <si>
    <t>166</t>
  </si>
  <si>
    <t>998713101</t>
  </si>
  <si>
    <t>Presun hmôt pre izolácie tepelné v objektoch výšky do 6 m</t>
  </si>
  <si>
    <t>168</t>
  </si>
  <si>
    <t>721</t>
  </si>
  <si>
    <t>Vnútorná kanalizácia</t>
  </si>
  <si>
    <t>81</t>
  </si>
  <si>
    <t>721211709</t>
  </si>
  <si>
    <t>Montáž podlahového odtokového žlabu dĺ. 900 mm pre montáž k stene</t>
  </si>
  <si>
    <t>170</t>
  </si>
  <si>
    <t>721212113</t>
  </si>
  <si>
    <t>Odtokový žľab dĺžky 900 mm s krycím roštom a zápachovou uzávierkou</t>
  </si>
  <si>
    <t>172</t>
  </si>
  <si>
    <t>83</t>
  </si>
  <si>
    <t>721999906</t>
  </si>
  <si>
    <t>Vnútorná kanalizácia HZS T6</t>
  </si>
  <si>
    <t>hod</t>
  </si>
  <si>
    <t>174</t>
  </si>
  <si>
    <t>998721101</t>
  </si>
  <si>
    <t>Presun hmôt pre vnút. kanalizáciu v objektoch výšky do 6 m</t>
  </si>
  <si>
    <t>722</t>
  </si>
  <si>
    <t>Vnútorný vodovod</t>
  </si>
  <si>
    <t>85</t>
  </si>
  <si>
    <t>722999906</t>
  </si>
  <si>
    <t>Vnútorný vodovod HZS T6</t>
  </si>
  <si>
    <t>725</t>
  </si>
  <si>
    <t>Zariaďovacie predmety</t>
  </si>
  <si>
    <t>725110814</t>
  </si>
  <si>
    <t>Demontáž záchodov odsávacích alebo kombinovaných</t>
  </si>
  <si>
    <t>súbor</t>
  </si>
  <si>
    <t>180</t>
  </si>
  <si>
    <t>87</t>
  </si>
  <si>
    <t>725119305</t>
  </si>
  <si>
    <t>Montáž záchodovým mís kombinovaných</t>
  </si>
  <si>
    <t>182</t>
  </si>
  <si>
    <t>642328030</t>
  </si>
  <si>
    <t>Misa záchodová Kombi štandardná kvalita</t>
  </si>
  <si>
    <t>184</t>
  </si>
  <si>
    <t>89</t>
  </si>
  <si>
    <t>725210821</t>
  </si>
  <si>
    <t>Demontáž umývadiel bez výtokových armatúr</t>
  </si>
  <si>
    <t>186</t>
  </si>
  <si>
    <t>725219201</t>
  </si>
  <si>
    <t>Montáž umývadiel keramických so záp. uzáv. na konzoly</t>
  </si>
  <si>
    <t>188</t>
  </si>
  <si>
    <t>91</t>
  </si>
  <si>
    <t>725220831</t>
  </si>
  <si>
    <t>Demontáž vaní liatinových rohových</t>
  </si>
  <si>
    <t>190</t>
  </si>
  <si>
    <t>725241112</t>
  </si>
  <si>
    <t>Vanička sprchová akrylátová štvorcová 900x900 mm</t>
  </si>
  <si>
    <t>192</t>
  </si>
  <si>
    <t>93</t>
  </si>
  <si>
    <t>725249104</t>
  </si>
  <si>
    <t>Montáž sprchovej vaničky</t>
  </si>
  <si>
    <t>194</t>
  </si>
  <si>
    <t>725319201</t>
  </si>
  <si>
    <t>Montáž drezov smalt, nerez, polypropylén. jednod veľkokuch.so zápach uzávier</t>
  </si>
  <si>
    <t>196</t>
  </si>
  <si>
    <t>95</t>
  </si>
  <si>
    <t>552313460</t>
  </si>
  <si>
    <t>Drez z nerezu s odkvapnou doskou 514 IA</t>
  </si>
  <si>
    <t>198</t>
  </si>
  <si>
    <t>725329101</t>
  </si>
  <si>
    <t>Montáž drezov dvojitých so zápach uzávierkou</t>
  </si>
  <si>
    <t>200</t>
  </si>
  <si>
    <t>97</t>
  </si>
  <si>
    <t>5523A0101</t>
  </si>
  <si>
    <t>Dvojdrez vstavaný</t>
  </si>
  <si>
    <t>202</t>
  </si>
  <si>
    <t>725339101</t>
  </si>
  <si>
    <t>Montáž výleviek keramic., liat, a i. hmoty bez výtok armat. a splach nádrže</t>
  </si>
  <si>
    <t>204</t>
  </si>
  <si>
    <t>99</t>
  </si>
  <si>
    <t>627A0102</t>
  </si>
  <si>
    <t>Vylevka</t>
  </si>
  <si>
    <t>206</t>
  </si>
  <si>
    <t>725819402</t>
  </si>
  <si>
    <t>Montáž ventilov rohových G 1/2</t>
  </si>
  <si>
    <t>208</t>
  </si>
  <si>
    <t>101</t>
  </si>
  <si>
    <t>551410801</t>
  </si>
  <si>
    <t xml:space="preserve">Ventil rohový  1/2</t>
  </si>
  <si>
    <t>210</t>
  </si>
  <si>
    <t>725829301</t>
  </si>
  <si>
    <t>Montáž batérií umýv. a drez. ostatných typov stojank. G 1/2</t>
  </si>
  <si>
    <t>212</t>
  </si>
  <si>
    <t>103</t>
  </si>
  <si>
    <t>551431741</t>
  </si>
  <si>
    <t>Batéria drezová jednopáková do 1otvoru štandartná kvalita</t>
  </si>
  <si>
    <t>214</t>
  </si>
  <si>
    <t>551440026</t>
  </si>
  <si>
    <t>Batéria umývadlová jednopáková do 1 otvoru TF-8301 V 1/2"</t>
  </si>
  <si>
    <t>216</t>
  </si>
  <si>
    <t>105</t>
  </si>
  <si>
    <t>6429C1214</t>
  </si>
  <si>
    <t>madlo na stenu</t>
  </si>
  <si>
    <t>218</t>
  </si>
  <si>
    <t>725849200</t>
  </si>
  <si>
    <t>Montáž batérií sprch. násten. s nastav. výškou</t>
  </si>
  <si>
    <t>220</t>
  </si>
  <si>
    <t>107</t>
  </si>
  <si>
    <t>551456110</t>
  </si>
  <si>
    <t>Batéria sprchová štandartná kvalita</t>
  </si>
  <si>
    <t>222</t>
  </si>
  <si>
    <t>725999906</t>
  </si>
  <si>
    <t>Zariaďovacie predmety HZS T6</t>
  </si>
  <si>
    <t>224</t>
  </si>
  <si>
    <t>109</t>
  </si>
  <si>
    <t>998725101</t>
  </si>
  <si>
    <t>Presun hmôt pre zariaď. predmety v objektoch výšky do 6 m</t>
  </si>
  <si>
    <t>226</t>
  </si>
  <si>
    <t>763</t>
  </si>
  <si>
    <t xml:space="preserve">Konštrukcie  - drevostavby</t>
  </si>
  <si>
    <t>763212210</t>
  </si>
  <si>
    <t>Priečky sadrokartónové RIGIPS dvoj. opláštené RF 12.5 mm, hrúbka priečky 100mm</t>
  </si>
  <si>
    <t>228</t>
  </si>
  <si>
    <t>111</t>
  </si>
  <si>
    <t>763999904</t>
  </si>
  <si>
    <t>Konštrukcie - drevostavby, HZS T4</t>
  </si>
  <si>
    <t>230</t>
  </si>
  <si>
    <t>998763101</t>
  </si>
  <si>
    <t>Presun hmôt pre drevostavby v objektoch výšky do 12 m</t>
  </si>
  <si>
    <t>232</t>
  </si>
  <si>
    <t>764</t>
  </si>
  <si>
    <t>Konštrukcie klampiarske</t>
  </si>
  <si>
    <t>113</t>
  </si>
  <si>
    <t>764410240</t>
  </si>
  <si>
    <t>Klamp. PZ pl. oplechovanie parapetov rš 250</t>
  </si>
  <si>
    <t>234</t>
  </si>
  <si>
    <t>764410850</t>
  </si>
  <si>
    <t>Klamp. demont. parapetov rš 330</t>
  </si>
  <si>
    <t>236</t>
  </si>
  <si>
    <t>115</t>
  </si>
  <si>
    <t>764430260</t>
  </si>
  <si>
    <t>Klamp. PZ pl. oplechovanie múrov rš 750</t>
  </si>
  <si>
    <t>238</t>
  </si>
  <si>
    <t>764430840</t>
  </si>
  <si>
    <t>Klamp. demont. oplechovanie múrov rš 500</t>
  </si>
  <si>
    <t>240</t>
  </si>
  <si>
    <t>117</t>
  </si>
  <si>
    <t>998764101</t>
  </si>
  <si>
    <t>Presun hmôt pre klampiarske konštr. v objektoch výšky do 6 m</t>
  </si>
  <si>
    <t>242</t>
  </si>
  <si>
    <t>766</t>
  </si>
  <si>
    <t>Konštrukcie stolárske</t>
  </si>
  <si>
    <t>766438111</t>
  </si>
  <si>
    <t>Montáž dreveného obloženia betonových stupňov s podstupnicami</t>
  </si>
  <si>
    <t>244</t>
  </si>
  <si>
    <t>119</t>
  </si>
  <si>
    <t>605180606</t>
  </si>
  <si>
    <t>Doska alebo fošňa omietaná SM tr.A hr.38-50mm š. 250-300mm</t>
  </si>
  <si>
    <t>246</t>
  </si>
  <si>
    <t>7666531081</t>
  </si>
  <si>
    <t>Montáž dvier a konštrukcie posuvných devrí</t>
  </si>
  <si>
    <t>248</t>
  </si>
  <si>
    <t>121</t>
  </si>
  <si>
    <t>6116172101</t>
  </si>
  <si>
    <t>Dvere vnútorné posuvné 80x197 dyhované dub</t>
  </si>
  <si>
    <t>250</t>
  </si>
  <si>
    <t>611617251</t>
  </si>
  <si>
    <t>Dvere vnútorné posuvne 95x197 dyhovane dub</t>
  </si>
  <si>
    <t>252</t>
  </si>
  <si>
    <t>123</t>
  </si>
  <si>
    <t>611617321</t>
  </si>
  <si>
    <t>Dvere vnútorné posuvné 110x197 dyhované dub</t>
  </si>
  <si>
    <t>254</t>
  </si>
  <si>
    <t>766661112</t>
  </si>
  <si>
    <t>Montáž dvier kompl. otvár. do zárubne 1-krídl. do 0,8m</t>
  </si>
  <si>
    <t>256</t>
  </si>
  <si>
    <t>125</t>
  </si>
  <si>
    <t>611617130</t>
  </si>
  <si>
    <t>Dvere vnútorné plné 60x197 dyhované dub</t>
  </si>
  <si>
    <t>258</t>
  </si>
  <si>
    <t>611617170</t>
  </si>
  <si>
    <t>Dvere vnútorné plné 70x197 dyhované dub</t>
  </si>
  <si>
    <t>260</t>
  </si>
  <si>
    <t>127</t>
  </si>
  <si>
    <t>611617210</t>
  </si>
  <si>
    <t>Dvere vnútorné plné 80x197 dyhované dub</t>
  </si>
  <si>
    <t>262</t>
  </si>
  <si>
    <t>766661122</t>
  </si>
  <si>
    <t>Montáž dvier kompl. otvár. do zárubne 1-krídl. nad 0,8m</t>
  </si>
  <si>
    <t>264</t>
  </si>
  <si>
    <t>129</t>
  </si>
  <si>
    <t>611617250</t>
  </si>
  <si>
    <t>Dvere vnútorné plné 90x197 dyhované dub</t>
  </si>
  <si>
    <t>266</t>
  </si>
  <si>
    <t>766812115</t>
  </si>
  <si>
    <t>Montáž kuchynských liniek drev. na stenu dl. do 240cm</t>
  </si>
  <si>
    <t>268</t>
  </si>
  <si>
    <t>131</t>
  </si>
  <si>
    <t>766812215</t>
  </si>
  <si>
    <t>Montáž kuchynských liniek drev. na stoj. dl. do 240cm</t>
  </si>
  <si>
    <t>270</t>
  </si>
  <si>
    <t>615816161</t>
  </si>
  <si>
    <t>Súbor kuchynský - kuchyn. linka</t>
  </si>
  <si>
    <t>272</t>
  </si>
  <si>
    <t>133</t>
  </si>
  <si>
    <t>998766101</t>
  </si>
  <si>
    <t>Presun hmôt pre konštr. stolárske v objektoch výšky do 6 m</t>
  </si>
  <si>
    <t>274</t>
  </si>
  <si>
    <t>767</t>
  </si>
  <si>
    <t>Konštrukcie doplnk. kovové stavebné</t>
  </si>
  <si>
    <t>767631510</t>
  </si>
  <si>
    <t>Montáž okien plastových</t>
  </si>
  <si>
    <t>276</t>
  </si>
  <si>
    <t>135</t>
  </si>
  <si>
    <t>6114B16391</t>
  </si>
  <si>
    <t>Okno plast. 1-krídl. OS 600/1450</t>
  </si>
  <si>
    <t>278</t>
  </si>
  <si>
    <t>6114B17361</t>
  </si>
  <si>
    <t>Okno plast. 1-krídl. OS 950/1450</t>
  </si>
  <si>
    <t>280</t>
  </si>
  <si>
    <t>137</t>
  </si>
  <si>
    <t>6114B17411</t>
  </si>
  <si>
    <t>Okno plast 1-krídl. OS 1000/550</t>
  </si>
  <si>
    <t>282</t>
  </si>
  <si>
    <t>6114B17971</t>
  </si>
  <si>
    <t>Okno plast. 1-krídl. OS 1200/550</t>
  </si>
  <si>
    <t>284</t>
  </si>
  <si>
    <t>139</t>
  </si>
  <si>
    <t>6114B1859</t>
  </si>
  <si>
    <t>Okno plast.1-krídlové OS -výš.110, šír.140 cm</t>
  </si>
  <si>
    <t>286</t>
  </si>
  <si>
    <t>6114B18761</t>
  </si>
  <si>
    <t>Okno plast 1 krídl. OS 1450/1450</t>
  </si>
  <si>
    <t>288</t>
  </si>
  <si>
    <t>187</t>
  </si>
  <si>
    <t>611Rpol0</t>
  </si>
  <si>
    <t>Okno plast 1-krídl. zasúvacie 1800/2150</t>
  </si>
  <si>
    <t>290</t>
  </si>
  <si>
    <t>141</t>
  </si>
  <si>
    <t>6114B23081</t>
  </si>
  <si>
    <t xml:space="preserve">Okno plast. 2-krídl. O+OS  1700/1450</t>
  </si>
  <si>
    <t>292</t>
  </si>
  <si>
    <t>6114B23501</t>
  </si>
  <si>
    <t>Okno plast. 2-krídl. 0+0S 2000/1450</t>
  </si>
  <si>
    <t>294</t>
  </si>
  <si>
    <t>611Rpol1</t>
  </si>
  <si>
    <t>Okno plast. 2-krídl. 0+0S 2080/1450</t>
  </si>
  <si>
    <t>296</t>
  </si>
  <si>
    <t>189</t>
  </si>
  <si>
    <t>611Rpol2</t>
  </si>
  <si>
    <t>Okno plast. 2-krídl. FIX 2080/550</t>
  </si>
  <si>
    <t>298</t>
  </si>
  <si>
    <t>611Rpol3</t>
  </si>
  <si>
    <t xml:space="preserve">Okno hliníkové 1-krídl, EI 60 D1,  O+OS 1095/550, D+M</t>
  </si>
  <si>
    <t>300</t>
  </si>
  <si>
    <t>191</t>
  </si>
  <si>
    <t>611Rpol4</t>
  </si>
  <si>
    <t xml:space="preserve">Okno hliníkové 1-krídl, EI 60 D1,  O+OS 1220/550, D+M</t>
  </si>
  <si>
    <t>302</t>
  </si>
  <si>
    <t>611 Rpol5</t>
  </si>
  <si>
    <t xml:space="preserve">Okno hliníkové 2- krídl., EI 60 D1,  FIX, 2080/550, D+M</t>
  </si>
  <si>
    <t>304</t>
  </si>
  <si>
    <t>185</t>
  </si>
  <si>
    <t>611Rpol6</t>
  </si>
  <si>
    <t xml:space="preserve">Okno hliníkové 2-krídl, EI 60 D1,  O+OS+FIX 2080/1450, D+M</t>
  </si>
  <si>
    <t>306</t>
  </si>
  <si>
    <t>145</t>
  </si>
  <si>
    <t>767631511</t>
  </si>
  <si>
    <t>Vybúranie okien plastových</t>
  </si>
  <si>
    <t>308</t>
  </si>
  <si>
    <t>767641510</t>
  </si>
  <si>
    <t>Montáž dverí plastových</t>
  </si>
  <si>
    <t>310</t>
  </si>
  <si>
    <t>147</t>
  </si>
  <si>
    <t>6113A01211</t>
  </si>
  <si>
    <t>Dvere plast. 1-krídl. balk/terasa 850/2150</t>
  </si>
  <si>
    <t>312</t>
  </si>
  <si>
    <t>611Rpol7</t>
  </si>
  <si>
    <t>Vybúranie dvierí - interiérových</t>
  </si>
  <si>
    <t>314</t>
  </si>
  <si>
    <t>6113A02261</t>
  </si>
  <si>
    <t xml:space="preserve">Protipožiarne Dvere vchodové 1-krídl.  O 900/1970, EW 45D1+C</t>
  </si>
  <si>
    <t>316</t>
  </si>
  <si>
    <t>193</t>
  </si>
  <si>
    <t>611Rpol8</t>
  </si>
  <si>
    <t>Montáž požiarnych dverí</t>
  </si>
  <si>
    <t>318</t>
  </si>
  <si>
    <t>149</t>
  </si>
  <si>
    <t>6113A02501</t>
  </si>
  <si>
    <t xml:space="preserve">Dvere vchodové 1-krídlové O  1100/2000</t>
  </si>
  <si>
    <t>320</t>
  </si>
  <si>
    <t>767641511</t>
  </si>
  <si>
    <t>Vybúranie dvierí plastových</t>
  </si>
  <si>
    <t>322</t>
  </si>
  <si>
    <t>179</t>
  </si>
  <si>
    <t>7678331R</t>
  </si>
  <si>
    <t xml:space="preserve">Montáž a dodávka -  rebrík na strechu</t>
  </si>
  <si>
    <t>324</t>
  </si>
  <si>
    <t>7678331R1</t>
  </si>
  <si>
    <t>Montáž a dodávka - zábradlie exteriérové - balkón</t>
  </si>
  <si>
    <t>326</t>
  </si>
  <si>
    <t>181</t>
  </si>
  <si>
    <t>7678331R2</t>
  </si>
  <si>
    <t xml:space="preserve">Zábradlie do záhrady exteriérové - odhrdzaviť  ošmirglovať, nový náter</t>
  </si>
  <si>
    <t>328</t>
  </si>
  <si>
    <t>7678331R3</t>
  </si>
  <si>
    <t>Montáž a dodávka zábradlie interiér schody</t>
  </si>
  <si>
    <t>330</t>
  </si>
  <si>
    <t>151</t>
  </si>
  <si>
    <t>998767101</t>
  </si>
  <si>
    <t>Presun hmôt pre kovové stav. doplnk. konštr. v objektoch výšky do 6 m</t>
  </si>
  <si>
    <t>332</t>
  </si>
  <si>
    <t>771</t>
  </si>
  <si>
    <t xml:space="preserve">Podlahy z dlaždíc  keramických</t>
  </si>
  <si>
    <t>771271812</t>
  </si>
  <si>
    <t>Demontáž obkladov stupníc z dlaždic keramických kladených do malty š do 350 mm</t>
  </si>
  <si>
    <t>334</t>
  </si>
  <si>
    <t>153</t>
  </si>
  <si>
    <t>771271832</t>
  </si>
  <si>
    <t>Demontáž obkladov podstupníc z dlaždic keramických kladených do malty v do 250</t>
  </si>
  <si>
    <t>336</t>
  </si>
  <si>
    <t>771274123</t>
  </si>
  <si>
    <t>Montáž obkl.stupňov sklz.keram.do flex.lep.do 30cm</t>
  </si>
  <si>
    <t>338</t>
  </si>
  <si>
    <t>155</t>
  </si>
  <si>
    <t>771274242</t>
  </si>
  <si>
    <t>Montáž obkl.podstup.sklz.keram.do flex.lep.do 20cm</t>
  </si>
  <si>
    <t>340</t>
  </si>
  <si>
    <t>597637250</t>
  </si>
  <si>
    <t>Dlaž. neglaz. slin. TAURUS 300x300x9 I</t>
  </si>
  <si>
    <t>342</t>
  </si>
  <si>
    <t>157</t>
  </si>
  <si>
    <t>771475113</t>
  </si>
  <si>
    <t>Montáž soklíkov keram. rovných do PU tmelu do 10 cm</t>
  </si>
  <si>
    <t>344</t>
  </si>
  <si>
    <t>771572466</t>
  </si>
  <si>
    <t>Montáž podláh z dlaždíc keram. do flexib. tmelu bez povrch. úpravy alebo glaz. hladké, škáry Ceresit CE33 600x600 mm</t>
  </si>
  <si>
    <t>346</t>
  </si>
  <si>
    <t>159</t>
  </si>
  <si>
    <t>597371001</t>
  </si>
  <si>
    <t>Dlažba mrazuvzdorná Rako Extra tmavošedá 60x60cm hr.10mm mat.DAR63724.1</t>
  </si>
  <si>
    <t>348</t>
  </si>
  <si>
    <t>998771101</t>
  </si>
  <si>
    <t>Presun hmôt pre podlahy z dlaždíc v objektoch výšky do 6 m</t>
  </si>
  <si>
    <t>350</t>
  </si>
  <si>
    <t>775</t>
  </si>
  <si>
    <t>Podlahy vlysové a parketové</t>
  </si>
  <si>
    <t>161</t>
  </si>
  <si>
    <t>775918914</t>
  </si>
  <si>
    <t>Demontáž plávajúcej podlahy</t>
  </si>
  <si>
    <t>352</t>
  </si>
  <si>
    <t>776</t>
  </si>
  <si>
    <t>Podlahy povlakové</t>
  </si>
  <si>
    <t>776200810</t>
  </si>
  <si>
    <t>Odstránenie podlahovín zo schod. stupňov lepených bez podlož</t>
  </si>
  <si>
    <t>354</t>
  </si>
  <si>
    <t>163</t>
  </si>
  <si>
    <t>776421100</t>
  </si>
  <si>
    <t>Lepenie podlahových soklíkov alebo líšt z mäkčených plastov</t>
  </si>
  <si>
    <t>356</t>
  </si>
  <si>
    <t>283410051</t>
  </si>
  <si>
    <t>Podlahová lemovka</t>
  </si>
  <si>
    <t>358</t>
  </si>
  <si>
    <t>165</t>
  </si>
  <si>
    <t>776521100</t>
  </si>
  <si>
    <t>Lepenie povlakových podláh plastových pásov</t>
  </si>
  <si>
    <t>360</t>
  </si>
  <si>
    <t>284145501</t>
  </si>
  <si>
    <t>Vinylová podlahovina</t>
  </si>
  <si>
    <t>362</t>
  </si>
  <si>
    <t>167</t>
  </si>
  <si>
    <t>776990112</t>
  </si>
  <si>
    <t>Vyrovnanie podkladu samonivelačnou stierkou hr 3 mm 30 Mpa</t>
  </si>
  <si>
    <t>364</t>
  </si>
  <si>
    <t>998776101</t>
  </si>
  <si>
    <t>Presun hmôt pre podlahy povlakové v objektoch výšky do 6 m</t>
  </si>
  <si>
    <t>366</t>
  </si>
  <si>
    <t>781</t>
  </si>
  <si>
    <t>Obklady z obkladačiek a dosiek</t>
  </si>
  <si>
    <t>169</t>
  </si>
  <si>
    <t>781447564</t>
  </si>
  <si>
    <t>Montáž obkladov stien z obkladačiek hutných, keram. do tmelu flex., škár. Ceresit CE33 300x200 mm</t>
  </si>
  <si>
    <t>368</t>
  </si>
  <si>
    <t>597658300</t>
  </si>
  <si>
    <t>Obkl. hut. B 1 far. hl. 300x200 OT3 1A</t>
  </si>
  <si>
    <t>370</t>
  </si>
  <si>
    <t>171</t>
  </si>
  <si>
    <t>998781101</t>
  </si>
  <si>
    <t>Presun hmôt pre obklady keramické v objektoch výšky do 6 m</t>
  </si>
  <si>
    <t>372</t>
  </si>
  <si>
    <t>783</t>
  </si>
  <si>
    <t>Nátery</t>
  </si>
  <si>
    <t>783626300</t>
  </si>
  <si>
    <t>Nátery stolár. výrobkov lazurovacím lakom 3x lakovaním</t>
  </si>
  <si>
    <t>374</t>
  </si>
  <si>
    <t>784</t>
  </si>
  <si>
    <t>Maľby</t>
  </si>
  <si>
    <t>173</t>
  </si>
  <si>
    <t>784452961</t>
  </si>
  <si>
    <t>Opr. maľba zmes tek. 2 f. dvoj. b. strop oškr. m. do 3,8m</t>
  </si>
  <si>
    <t>376</t>
  </si>
  <si>
    <t>784452964</t>
  </si>
  <si>
    <t>Opr. maľba zmes tek. 2 f. dvoj. b. strop oškr. sch. do3,8m</t>
  </si>
  <si>
    <t>378</t>
  </si>
  <si>
    <t>183</t>
  </si>
  <si>
    <t>7849999999</t>
  </si>
  <si>
    <t>Antibakteriálna farba proti plesniam</t>
  </si>
  <si>
    <t>380</t>
  </si>
  <si>
    <t>02 - SO 01 Zdravotechnika</t>
  </si>
  <si>
    <t>D1 - PRÁCE A DODÁVKY PSV</t>
  </si>
  <si>
    <t xml:space="preserve">    724 - Strojné vybavenie</t>
  </si>
  <si>
    <t>D1</t>
  </si>
  <si>
    <t>721140806</t>
  </si>
  <si>
    <t>Demontáž potrubia z liatinových rúr DN do 200</t>
  </si>
  <si>
    <t>721171107</t>
  </si>
  <si>
    <t>Potrubie kanal. z PVC-U rúr hrdlových odpadné D 75x1,8</t>
  </si>
  <si>
    <t>721171109</t>
  </si>
  <si>
    <t>Potrubie kanal. z PVC-U rúr hrdlových odpadné D 110x2,2</t>
  </si>
  <si>
    <t>721171111</t>
  </si>
  <si>
    <t>Potrubie kanal. z PVC-U rúr hrdlových odpadné D 140x2,8</t>
  </si>
  <si>
    <t>721171112</t>
  </si>
  <si>
    <t>Potrubie kanal. z PVC-U rúr hrdlových odpadné D 160/3,2</t>
  </si>
  <si>
    <t>721171809</t>
  </si>
  <si>
    <t>Demontáž potrubia z PVC rúr D do 160</t>
  </si>
  <si>
    <t>721173204</t>
  </si>
  <si>
    <t>Potrubie kanal. z PVC rúr pripojovacie D 40x1.8</t>
  </si>
  <si>
    <t>721173205</t>
  </si>
  <si>
    <t>Potrubie kanal. z PVC rúr pripojovacie D 50x1.8</t>
  </si>
  <si>
    <t>721194109</t>
  </si>
  <si>
    <t>Vyvedenie a upevnenie kanal. výpustiek D 110x2.3</t>
  </si>
  <si>
    <t>721220802</t>
  </si>
  <si>
    <t>Demontáž zápachových uzáverov DN 100</t>
  </si>
  <si>
    <t>721290112</t>
  </si>
  <si>
    <t>Skúška tesnosti kanalizácie vodou DN 125-200</t>
  </si>
  <si>
    <t>721290821</t>
  </si>
  <si>
    <t>Vnútrost. prem. vybúr. kanaliz. vodor. do 100m v obj. do 6m</t>
  </si>
  <si>
    <t>721300912</t>
  </si>
  <si>
    <t>Opr. kanaliz. prečistenie zvis. odpad. v 1 podl. do DN 200</t>
  </si>
  <si>
    <t>722130802</t>
  </si>
  <si>
    <t>Demontáž potrubia z oceľ. rúrok závitových DN do 40</t>
  </si>
  <si>
    <t>722171211</t>
  </si>
  <si>
    <t>Potrubie vodov. z rúrok PE rad stred. ťažk. rPE D 20/2,0</t>
  </si>
  <si>
    <t>722171212</t>
  </si>
  <si>
    <t>Potrubie vodov. z rúrok PE rad stred. ťažk. rPE D 25/2,7</t>
  </si>
  <si>
    <t>722182113</t>
  </si>
  <si>
    <t>Ochrana potrubia izoláciou Mirelon DN 25</t>
  </si>
  <si>
    <t>722190221</t>
  </si>
  <si>
    <t>Prípojky vod. ocel. rúrky záv. poz. 11353 pevné pripoj. DN 15</t>
  </si>
  <si>
    <t>722190222</t>
  </si>
  <si>
    <t>Prípojky vod. ocel. rúrky záv. poz. 11353 pevné pripoj. DN 20</t>
  </si>
  <si>
    <t>722190223</t>
  </si>
  <si>
    <t>Prípojky vod. ocel. rúrky záv. poz. 11353 pevné pripoj. DN 25</t>
  </si>
  <si>
    <t>722190401</t>
  </si>
  <si>
    <t>Prípojky vod. ocel. rúrky záv. poz. 11353 upev. výpust. DN 15</t>
  </si>
  <si>
    <t>722220874</t>
  </si>
  <si>
    <t>Demontáž armatúr vodov. so závitom a šróbením G 5/4</t>
  </si>
  <si>
    <t>722224111</t>
  </si>
  <si>
    <t>Armat. vodov. s 1 závitom, kohút plniaci a vypúšťací G 1/2</t>
  </si>
  <si>
    <t>722232044</t>
  </si>
  <si>
    <t>Kohút guľový priamy G 3/4 PN 42 do 185°C vnútorný závit</t>
  </si>
  <si>
    <t>722232045</t>
  </si>
  <si>
    <t>Kohút guľový priamy G 1 PN 42 do 185°C vnútorný závit</t>
  </si>
  <si>
    <t>722232046</t>
  </si>
  <si>
    <t>Kohút guľový priamy G 1 1/4 PN 42 do 185°C vnútorný závit</t>
  </si>
  <si>
    <t>722234265</t>
  </si>
  <si>
    <t>Filter mosadzný G 1 PN 16 do 120°C s 2x vnútorným závitom</t>
  </si>
  <si>
    <t>722239102</t>
  </si>
  <si>
    <t>Montáž vodov. armatúr s 2 závitmi G 3/4</t>
  </si>
  <si>
    <t>722239103</t>
  </si>
  <si>
    <t>Montáž vodov. armatúr s 2 závitmi G 1</t>
  </si>
  <si>
    <t>4221F0411</t>
  </si>
  <si>
    <t>Spätný ventil s poistným ventilom dn 25</t>
  </si>
  <si>
    <t>722290226</t>
  </si>
  <si>
    <t>Tlakové skúšky vodov. potrubia závitového do DN 50</t>
  </si>
  <si>
    <t>722290234</t>
  </si>
  <si>
    <t>Preplachovanie a dezinfekcia vodov. potrubia do DN 80</t>
  </si>
  <si>
    <t>722290821</t>
  </si>
  <si>
    <t>Vnútrost. prem. vybúr. vodovodu vodor. do 100m v obj. do 6m</t>
  </si>
  <si>
    <t>998722101</t>
  </si>
  <si>
    <t>Presun hmôt pre vnút. vodovod v objektoch výšky do 6 m</t>
  </si>
  <si>
    <t>724</t>
  </si>
  <si>
    <t>Strojné vybavenie</t>
  </si>
  <si>
    <t>724149101</t>
  </si>
  <si>
    <t>Montáž čerpadiel vodov. ponor. do 40l bez potrubia a prísluš</t>
  </si>
  <si>
    <t>4261F0323</t>
  </si>
  <si>
    <t>Cirkulačné čerpadlo WILLO na TUV dn 20</t>
  </si>
  <si>
    <t>03 - SO 01 Eletroinštalácia</t>
  </si>
  <si>
    <t xml:space="preserve">M - Práce a dodávky M   </t>
  </si>
  <si>
    <t xml:space="preserve">    21-M - Elektromontáže   </t>
  </si>
  <si>
    <t xml:space="preserve">    22-M - Montáže oznamovacích a zabezpečovacích zariadení   </t>
  </si>
  <si>
    <t xml:space="preserve">HZS - Hodinové zúčtovacie sadzby   </t>
  </si>
  <si>
    <t xml:space="preserve">OST - Doplnenie   </t>
  </si>
  <si>
    <t xml:space="preserve">Práce a dodávky M   </t>
  </si>
  <si>
    <t>21-M</t>
  </si>
  <si>
    <t xml:space="preserve">Elektromontáže   </t>
  </si>
  <si>
    <t>210010301.S</t>
  </si>
  <si>
    <t>Krabica prístrojová bez zapojenia (1901, KP 68, KZ 3)</t>
  </si>
  <si>
    <t>345410002300.S</t>
  </si>
  <si>
    <t>Krabica prístrojová rozvodná z PVC pod omietku KPR 68</t>
  </si>
  <si>
    <t>345410002400.S</t>
  </si>
  <si>
    <t>Krabica inštalačná KU 68-1901 KA pod omietku</t>
  </si>
  <si>
    <t>210100001.S</t>
  </si>
  <si>
    <t>Ukončenie vodičov v rozvádzač. vrátane zapojenia a vodičovej koncovky do 2,5 mm2</t>
  </si>
  <si>
    <t>210100002.S</t>
  </si>
  <si>
    <t>Ukončenie vodičov v rozvádzač. vrátane zapojenia a vodičovej koncovky do 6 mm2</t>
  </si>
  <si>
    <t>210100259.S</t>
  </si>
  <si>
    <t>Ukončenie celoplastových káblov zmrašť. záklopkou alebo páskou do 5 x 10 mm2</t>
  </si>
  <si>
    <t>210110041.S</t>
  </si>
  <si>
    <t>Spínač polozapustený a zapustený vrátane zapojenia jednopólový - radenie 1</t>
  </si>
  <si>
    <t>345330003510</t>
  </si>
  <si>
    <t>Prepínač Valena Life striedavý polozapustený a zapustený, radenie č.6, biely, LEGRAND</t>
  </si>
  <si>
    <t>345350004320</t>
  </si>
  <si>
    <t>Rámik Valena Life jednoduchý biely, LEGRAND</t>
  </si>
  <si>
    <t>210110044.S</t>
  </si>
  <si>
    <t>Spínač polozapustený a zapustený vrátane zapojenia dvojitý prep.stried. - radenie 5 B</t>
  </si>
  <si>
    <t>345330003490</t>
  </si>
  <si>
    <t>Prepínač Valena Life dvojitý striedavý polozapustený a zapustený, radenie 6+6, biely, LEGRAND</t>
  </si>
  <si>
    <t>210110045.S</t>
  </si>
  <si>
    <t>Spínač polozapustený a zapustený vrátane zapojenia stried.prep.- radenie 6</t>
  </si>
  <si>
    <t>210110046.S</t>
  </si>
  <si>
    <t>Spínač polozapustený a zapustený vrátane zapojenia krížový prep.- radenie 7</t>
  </si>
  <si>
    <t>345330003530</t>
  </si>
  <si>
    <t>Prepínač Valena Life krížový polozapustený a zapustený, radenie č.7, biely, LEGRAND</t>
  </si>
  <si>
    <t>345350004320.S</t>
  </si>
  <si>
    <t>Rámik jednoduchý pre spínače a zásuvky</t>
  </si>
  <si>
    <t>210110082.S</t>
  </si>
  <si>
    <t>Sporáková prípojka pre zapustenú montáž vrátane tlejivky</t>
  </si>
  <si>
    <t>345320003620.S</t>
  </si>
  <si>
    <t>Sporáková prípojka 400V/16A zapustená, biela</t>
  </si>
  <si>
    <t>210111011.S</t>
  </si>
  <si>
    <t>Domová zásuvka polozapustená alebo zapustená 250 V / 16A, vrátane zapojenia 2P + PE</t>
  </si>
  <si>
    <t>345520000480</t>
  </si>
  <si>
    <t>Zásuvka Valena Life jednonásobná, radenie 2P+T, s detskou ochranou, biela, LEGRAND</t>
  </si>
  <si>
    <t>210111012.S</t>
  </si>
  <si>
    <t>Domová zásuvka polozapustená alebo zapustená, 10/16 A 250 V 2P + Z 2 x zapojenie</t>
  </si>
  <si>
    <t>345520000490</t>
  </si>
  <si>
    <t>Zásuvka Valena Life dvojnásobná, radenie 2x(2P+T) 16A, s detskou ochranou, biela, LEGRAND</t>
  </si>
  <si>
    <t>210193074</t>
  </si>
  <si>
    <t>Domova rozvodnica do 72 M pre zapustenú montáž bez sekacích prác</t>
  </si>
  <si>
    <t>357RP</t>
  </si>
  <si>
    <t>Rozvádzač oceľoplechový zapustený RP</t>
  </si>
  <si>
    <t>210201080</t>
  </si>
  <si>
    <t>Zapojenie svietidla IP20, stropného - nástenného LED</t>
  </si>
  <si>
    <t>348EL1</t>
  </si>
  <si>
    <t xml:space="preserve">SVIETIDLO LED  - STROPNÉ,  20 W, IP20</t>
  </si>
  <si>
    <t>348EL2</t>
  </si>
  <si>
    <t xml:space="preserve">SVIETIDLO LED - NÁSTENNÉ,  20 W, IP20</t>
  </si>
  <si>
    <t>210201081.S</t>
  </si>
  <si>
    <t>Zapojenie LED svietidla IP40, stropného - nástenného</t>
  </si>
  <si>
    <t>348EL1.1</t>
  </si>
  <si>
    <t xml:space="preserve">SVIETIDLO LED  - NÁSTENNÉ SO SNÍMAČOM POHYBU - 20 W, IP44</t>
  </si>
  <si>
    <t>348EL3</t>
  </si>
  <si>
    <t xml:space="preserve">SVIETIDLO LED  - STROPNÉ SO SNÍMAČOM POHYBU - 20 W, IP44</t>
  </si>
  <si>
    <t>210203016.S</t>
  </si>
  <si>
    <t>LED pás 24 V osadený v AL lište</t>
  </si>
  <si>
    <t>347730004700.S</t>
  </si>
  <si>
    <t>LED pás 14,4W/24V teplá biela 60xSMD5050 IP20</t>
  </si>
  <si>
    <t>210203020.S</t>
  </si>
  <si>
    <t>AL lišty pre LED pásy</t>
  </si>
  <si>
    <t>348130004800</t>
  </si>
  <si>
    <t>Profil hliníkový HR ALU, pre jednoduché a elegantné zapustenienie LED pásov bez krytia IP20 alebo s krytím do IP65</t>
  </si>
  <si>
    <t>210203021.S</t>
  </si>
  <si>
    <t>Kryty na AL lišty pre LED pásy</t>
  </si>
  <si>
    <t>348130005900</t>
  </si>
  <si>
    <t>Kryt mliečny pre profil HR-LINE, rozmer 18x5x1000 mm, plexisklo</t>
  </si>
  <si>
    <t>210203030.S</t>
  </si>
  <si>
    <t>LED napájaci zdroj</t>
  </si>
  <si>
    <t>347730010800.S</t>
  </si>
  <si>
    <t>Napájací zdroj k LED pásom DC 24V/10A, 240W, IP65</t>
  </si>
  <si>
    <t>210220040.S</t>
  </si>
  <si>
    <t>Svorka na potrubie Bernard vrátane pásika Cu</t>
  </si>
  <si>
    <t>354410006200.S</t>
  </si>
  <si>
    <t>Svorka uzemňovacia Bernard ZSA 16</t>
  </si>
  <si>
    <t>354410066900.S</t>
  </si>
  <si>
    <t>Páska CU, bleskozvodný a uzemňovací materiál, dĺžka 0,5 m</t>
  </si>
  <si>
    <t>210220101.S</t>
  </si>
  <si>
    <t>Podpery vedenia FeZn na plochú strechu PV21</t>
  </si>
  <si>
    <t>354410035000.S</t>
  </si>
  <si>
    <t>Podpera vedenia FeZn na ploché strechy označenie PV 21 plast</t>
  </si>
  <si>
    <t>210220220.S</t>
  </si>
  <si>
    <t>Držiak zachytávacej tyče FeZn DJ1-8</t>
  </si>
  <si>
    <t>354410023900.S</t>
  </si>
  <si>
    <t>Držiak FeZn zachytávacej tyče na upevnenie do muriva označenie DJ 2</t>
  </si>
  <si>
    <t>210220240.S</t>
  </si>
  <si>
    <t xml:space="preserve">Svorka FeZn k zachytávacej, uzemňovacej tyči  SJ</t>
  </si>
  <si>
    <t>354410001500.S</t>
  </si>
  <si>
    <t>Svorka FeZn k uzemňovacej tyči označenie SJ 01</t>
  </si>
  <si>
    <t>210220241.S</t>
  </si>
  <si>
    <t>Svorka FeZn krížová SK a diagonálna krížová DKS</t>
  </si>
  <si>
    <t>354410002500.S</t>
  </si>
  <si>
    <t>Svorka FeZn krížová označenie SK</t>
  </si>
  <si>
    <t>210220247.S</t>
  </si>
  <si>
    <t>Svorka FeZn skúšobná SZ</t>
  </si>
  <si>
    <t>354410004300.S</t>
  </si>
  <si>
    <t>Svorka FeZn skúšobná označenie SZ</t>
  </si>
  <si>
    <t>210220800.S</t>
  </si>
  <si>
    <t>Uzemňovacie vedenie na povrchu AlMgSi drôt zvodový O 8-10 mm</t>
  </si>
  <si>
    <t>354410064200.S</t>
  </si>
  <si>
    <t>Drôt bleskozvodový zliatina AlMgSi, d 8 mm, Al</t>
  </si>
  <si>
    <t>kg</t>
  </si>
  <si>
    <t>354410064400.S</t>
  </si>
  <si>
    <t>Drôt bleskozvodový izolovaný zliatina AlMgSi označenie O 8 Al PVC</t>
  </si>
  <si>
    <t>210220831.S</t>
  </si>
  <si>
    <t>Zachytávacia tyč zliatina AlMgSi bez osadenia JP 10, JP 15, JP 20</t>
  </si>
  <si>
    <t>354410030600.S</t>
  </si>
  <si>
    <t>Tyč zachytávacia zliatina AlMgSi označenie JP 20 Al</t>
  </si>
  <si>
    <t>210800101.S</t>
  </si>
  <si>
    <t>Kábel medený uložený voľne CYKY 450/750 V 2x1,5</t>
  </si>
  <si>
    <t>341110000100.S</t>
  </si>
  <si>
    <t>Kábel medený CYKY 2x1,5 mm2</t>
  </si>
  <si>
    <t>210800107.S</t>
  </si>
  <si>
    <t>Kábel medený uložený voľne CYKY 450/750 V 3x1,5</t>
  </si>
  <si>
    <t>341110000700.S</t>
  </si>
  <si>
    <t>Kábel medený CYKY 3x1,5 mm2</t>
  </si>
  <si>
    <t>210800108.S</t>
  </si>
  <si>
    <t>Kábel medený uložený voľne CYKY 450/750 V 3x2,5</t>
  </si>
  <si>
    <t>341110000800.S</t>
  </si>
  <si>
    <t>Kábel medený CYKY 3x2,5 mm2</t>
  </si>
  <si>
    <t>210800119.S</t>
  </si>
  <si>
    <t>Kábel medený uložený voľne CYKY 450/750 V 5x1,5</t>
  </si>
  <si>
    <t>341110001900.S</t>
  </si>
  <si>
    <t>Kábel medený CYKY 5x1,5 mm2</t>
  </si>
  <si>
    <t>22-M</t>
  </si>
  <si>
    <t xml:space="preserve">Montáže oznamovacích a zabezpečovacích zariadení   </t>
  </si>
  <si>
    <t>220732306.S</t>
  </si>
  <si>
    <t>Montáž dátového káblu kombinovaného UTP Cat5E+2x0.88mm uložený v omietke</t>
  </si>
  <si>
    <t>341230001800.S</t>
  </si>
  <si>
    <t>Kábel medený dátový FTP-AWG Patch 4x2x24 mm2</t>
  </si>
  <si>
    <t>2207330412.S</t>
  </si>
  <si>
    <t>Montáž a inštalácia zásuvky Cat6 STP 2x RJ45</t>
  </si>
  <si>
    <t>383150000200.S</t>
  </si>
  <si>
    <t>Zásuvka dátová 2x RJ45 Cat 6 FTP komplet</t>
  </si>
  <si>
    <t>HZS</t>
  </si>
  <si>
    <t xml:space="preserve">Hodinové zúčtovacie sadzby   </t>
  </si>
  <si>
    <t>HZS00011B.S</t>
  </si>
  <si>
    <t>Revízia bleskozvodu</t>
  </si>
  <si>
    <t>kpl</t>
  </si>
  <si>
    <t>262144</t>
  </si>
  <si>
    <t>HZS00011E.S</t>
  </si>
  <si>
    <t>Revízia elektroinštalácie</t>
  </si>
  <si>
    <t>OST</t>
  </si>
  <si>
    <t xml:space="preserve">Doplnenie   </t>
  </si>
  <si>
    <t>210010028.S</t>
  </si>
  <si>
    <t>Rúrka ohybná elektroinštalačná z PVC typ FXP 40, uložená pevne</t>
  </si>
  <si>
    <t>345710009400</t>
  </si>
  <si>
    <t>Rúrka ohybná vlnitá pancierová PVC-U, FXP D 40</t>
  </si>
  <si>
    <t>345710037600.S</t>
  </si>
  <si>
    <t>Príchytka z PVC pre elektroinštal. rúrky D 40 mm, samozhášavé</t>
  </si>
  <si>
    <t>210010372.S</t>
  </si>
  <si>
    <t>Elektromontážna krabica s viečkom do zateplenia 85-140mm 156x196x86, IP 30</t>
  </si>
  <si>
    <t>345410007700</t>
  </si>
  <si>
    <t>Krabica do zateplenia z PC-ABS s viečkom KUZ-V KB, hĺbka 85-140 mm , KOPOS</t>
  </si>
  <si>
    <t>210140431</t>
  </si>
  <si>
    <t>Ovládač pomocných obvodov v Al skrini vrátane zapojenia jednotlačidlový</t>
  </si>
  <si>
    <t>3458011890</t>
  </si>
  <si>
    <t>Bezpečnostné tlačítko STOP</t>
  </si>
  <si>
    <t>210201512.S</t>
  </si>
  <si>
    <t>Zapojenie núdzového svietidla IP40, 1x svetelný LED zdroj - núdzový režim</t>
  </si>
  <si>
    <t>348150001204</t>
  </si>
  <si>
    <t>LED svietidlo núdzové ARROW N 2W, STANDARD, IP40, 3h stály/núdzový režim, 200 lm, AMI</t>
  </si>
  <si>
    <t>210220021.S</t>
  </si>
  <si>
    <t>Uzemňovacie vedenie v zemi FeZn vrátane izolácie spojov O 10 mm</t>
  </si>
  <si>
    <t>354410054800.S</t>
  </si>
  <si>
    <t>Drôt bleskozvodový FeZn, d 10 mm</t>
  </si>
  <si>
    <t>210220031.S</t>
  </si>
  <si>
    <t>Ekvipotenciálna svorkovnica EPS 2 v krabici KO 125 E</t>
  </si>
  <si>
    <t>345410000400.S</t>
  </si>
  <si>
    <t>Krabica odbočná z PVC s viečkom pod omietku KO 125 E</t>
  </si>
  <si>
    <t>345610005100.S</t>
  </si>
  <si>
    <t>Svorkovnica ekvipotencionálna EPS 2, z PP</t>
  </si>
  <si>
    <t>210220282.S</t>
  </si>
  <si>
    <t>Uzemňovacia profilová tyč FeZn ZPT a ZT</t>
  </si>
  <si>
    <t>354410057200.S</t>
  </si>
  <si>
    <t>Tyč uzemňovacia FeZn profilová označenie ZPT 1,5 m - profil T</t>
  </si>
  <si>
    <t>210220301.S</t>
  </si>
  <si>
    <t>Ochranné pospájanie v práčovniach, kúpeľniach, pevné uloženie CY 4-6 mm2</t>
  </si>
  <si>
    <t>341110012200.S</t>
  </si>
  <si>
    <t>Vodič medený H07V-U 4 mm2</t>
  </si>
  <si>
    <t>210800120.S</t>
  </si>
  <si>
    <t>Kábel medený uložený voľne CYKY 450/750 V 5x2,5</t>
  </si>
  <si>
    <t>341110002000.S</t>
  </si>
  <si>
    <t>Kábel medený CYKY 5x2,5 mm2</t>
  </si>
  <si>
    <t>210881332.S</t>
  </si>
  <si>
    <t xml:space="preserve">Kábel bezhalogénový, medený uložený pevne NHXH-FE 180/E30 0,6/1,0 kV  3x1,5</t>
  </si>
  <si>
    <t>341610025700.S</t>
  </si>
  <si>
    <t>Kábel medený bezhalogenový NHXH FE180/E30 3x1,5 mm2</t>
  </si>
  <si>
    <t>220731161.S</t>
  </si>
  <si>
    <t>Montáž videoústredne, pripojenie,kontrola a nastavenie,odskúšanie a záverečná úprava,1.poschodie</t>
  </si>
  <si>
    <t>385710000332</t>
  </si>
  <si>
    <t>Videovrátnik dvaja účastníci</t>
  </si>
  <si>
    <t>set</t>
  </si>
  <si>
    <t>385710000311</t>
  </si>
  <si>
    <t>Videotelefón samostatné jednotka doplnenie</t>
  </si>
  <si>
    <t>341230001806.S</t>
  </si>
  <si>
    <t>Kábel medený dátový FTP Cat6 -AWG Patch 4x2x24 mm2 PVC</t>
  </si>
  <si>
    <t>460010011</t>
  </si>
  <si>
    <t>Vytýčenie trasy vonkajšieho silového vedenia,v prehľadnom teréne vedenie NN (tiež v obci)</t>
  </si>
  <si>
    <t>KM</t>
  </si>
  <si>
    <t>460200164</t>
  </si>
  <si>
    <t>Hĺbenie káblovej ryhy 35 cm širokej a 80 cm hlbokej, v zemine triedy 4</t>
  </si>
  <si>
    <t>460560164</t>
  </si>
  <si>
    <t>Ručný zásyp nezap. káblovej ryhy bez zhutn. zeminy, 35 cm širokej, 80 cm hlbokej v zemine tr. 4</t>
  </si>
  <si>
    <t xml:space="preserve">04 - SO 01 Ústredné vykurovanie </t>
  </si>
  <si>
    <t xml:space="preserve">    731 - Kotolne</t>
  </si>
  <si>
    <t xml:space="preserve">    732 - Strojovne</t>
  </si>
  <si>
    <t xml:space="preserve">    733 - Rozvod potrubia</t>
  </si>
  <si>
    <t xml:space="preserve">    734 - Armatúry</t>
  </si>
  <si>
    <t xml:space="preserve">    735 - Vykurovacie telesá</t>
  </si>
  <si>
    <t>713401204</t>
  </si>
  <si>
    <t>Montáž rúrok z PE hr. 15-20 mm, vnút. priemer do 38</t>
  </si>
  <si>
    <t>283771209</t>
  </si>
  <si>
    <t>Izolácia potrubie IZOFLEX R 28/20</t>
  </si>
  <si>
    <t>731</t>
  </si>
  <si>
    <t>Kotolne</t>
  </si>
  <si>
    <t>731200825</t>
  </si>
  <si>
    <t>Demontáž kotlov ocel. na kvap. alebo plyn. palivo do 40 kW</t>
  </si>
  <si>
    <t>731314828</t>
  </si>
  <si>
    <t>Montáž kotla nástenného na plyn kondenzačného vyhotovenie turbo do 28 kW</t>
  </si>
  <si>
    <t>484174301</t>
  </si>
  <si>
    <t>Kotol plynový PROTHERM CONDES 12 KKO+ 120 S bojler</t>
  </si>
  <si>
    <t>732</t>
  </si>
  <si>
    <t>Strojovne</t>
  </si>
  <si>
    <t>732331512</t>
  </si>
  <si>
    <t>Nádoby expanzné tlakové s membránou Expanzomat I 12 l</t>
  </si>
  <si>
    <t>732429111</t>
  </si>
  <si>
    <t>Montáž čerpadiel obehových špirál. DN 25</t>
  </si>
  <si>
    <t>4261F0324</t>
  </si>
  <si>
    <t>Obehové čerpadlo WILLO dn 25</t>
  </si>
  <si>
    <t>733</t>
  </si>
  <si>
    <t>Rozvod potrubia</t>
  </si>
  <si>
    <t>733110808</t>
  </si>
  <si>
    <t>Demontáž potrubia z ocel. rúrok závitových do DN 50</t>
  </si>
  <si>
    <t>733111305</t>
  </si>
  <si>
    <t>Potrubie z rúrok závit. zváraných bežných nízkotlak. DN 25</t>
  </si>
  <si>
    <t>733165316</t>
  </si>
  <si>
    <t>Potrubie z rúrok REHAU RAUTITAN stabil DN 16,2x2,6 mm v tyčiach</t>
  </si>
  <si>
    <t>733165320</t>
  </si>
  <si>
    <t>Potrubie z rúrok REHAU RAUTITAN stabil DN 20,00x2,9 mm v tyčiach</t>
  </si>
  <si>
    <t>733165325</t>
  </si>
  <si>
    <t>Potrubie z rúrok REHAU RAUTITAN stabil DN 25,0x3,7 mm v tyčiach</t>
  </si>
  <si>
    <t>733390802</t>
  </si>
  <si>
    <t>Demontáž potrubia plastového do d 50</t>
  </si>
  <si>
    <t>998733101</t>
  </si>
  <si>
    <t>Presun hmôt pre potrubie UK v objektoch výšky do 6 m</t>
  </si>
  <si>
    <t>734</t>
  </si>
  <si>
    <t>Armatúry</t>
  </si>
  <si>
    <t>734211112</t>
  </si>
  <si>
    <t>Ventil odvzdušňovací závitový vykur. telies V 4320 G 1/4</t>
  </si>
  <si>
    <t>734220103</t>
  </si>
  <si>
    <t>Ventil závitový regulačný priamy G 5/4 PN 20 do 100°C vyvažovací</t>
  </si>
  <si>
    <t>734222612</t>
  </si>
  <si>
    <t>Ventil regul. závit. s hlavicou termost. ovlád. V4262A G 1/2</t>
  </si>
  <si>
    <t>734231215</t>
  </si>
  <si>
    <t>Ventily uzavieracie závitové Ve 3001 G 1</t>
  </si>
  <si>
    <t>734242414</t>
  </si>
  <si>
    <t>Ventily spätné závitové priame R 60 GIACOMINI PN 16 do 110°C G 1</t>
  </si>
  <si>
    <t>734261412</t>
  </si>
  <si>
    <t>Skrutkovanie regulačné radiátorové rohové G 1/2 bez vypúšťania</t>
  </si>
  <si>
    <t>734291113</t>
  </si>
  <si>
    <t>Kohúty plniace a vypúšťacie G 1/2</t>
  </si>
  <si>
    <t>734291215</t>
  </si>
  <si>
    <t>Filter závitový PICAL G 1</t>
  </si>
  <si>
    <t>734292725</t>
  </si>
  <si>
    <t>Kohút guľový priamy G 1 PN 42 do 185°C vnútorný závit s vypúšťaním</t>
  </si>
  <si>
    <t>734300813</t>
  </si>
  <si>
    <t>Demontáž horúcovodných armatúr, ventilov do DN 40</t>
  </si>
  <si>
    <t>734411111</t>
  </si>
  <si>
    <t>Teplomery s ochranným púzdrom priame typ 160 prev. A</t>
  </si>
  <si>
    <t>998734101</t>
  </si>
  <si>
    <t>Presun hmôt pre armatúry UK v objektoch výšky do 6 m</t>
  </si>
  <si>
    <t>735</t>
  </si>
  <si>
    <t>Vykurovacie telesá</t>
  </si>
  <si>
    <t>735121810</t>
  </si>
  <si>
    <t>Demontáž vykurovacích telies oceľových článkových</t>
  </si>
  <si>
    <t>735151821</t>
  </si>
  <si>
    <t>Demontáž vykurovacích telies panelových dvojrad. do 1500 mm</t>
  </si>
  <si>
    <t>735159639</t>
  </si>
  <si>
    <t>Montáž vyhr. telies oc.doskové dvojité bez odvzd. KORAD-21K Hdo600/Ldo2000mm</t>
  </si>
  <si>
    <t>484521031</t>
  </si>
  <si>
    <t>Teleso vyh.doskové dvojité s 1xkonverkt. typ 21K s krytmi H600 L700 Korad P90</t>
  </si>
  <si>
    <t>484521071</t>
  </si>
  <si>
    <t>Teleso vyh.doskové dvojité s 1xkonverkt. typ 21K s krytmi H600 L1100 Korad P90</t>
  </si>
  <si>
    <t>484521111</t>
  </si>
  <si>
    <t>Teleso vyh.doskové dvojité s 1xkonverkt. typ 21K s krytmi H600 L1500 Korad P90</t>
  </si>
  <si>
    <t>735159641</t>
  </si>
  <si>
    <t>Montáž vyhr. telies oc.doskové dvojité bez odvzd. KORAD-21K Hdo900/Ldo2000mm</t>
  </si>
  <si>
    <t>484531459</t>
  </si>
  <si>
    <t>Teleso vyh.doskové dvojité s 1xkonvekt. typ 21K s krytmi H900 L500 Korad P90</t>
  </si>
  <si>
    <t>484531461</t>
  </si>
  <si>
    <t>Teleso vyh.doskové dvojité s 1xkonvekt. typ 21K s krytmi H900 L600 Korad P90</t>
  </si>
  <si>
    <t>484531481</t>
  </si>
  <si>
    <t>Teleso vyh.doskové dvojité s 1xkonvekt. typ 21K s krytmi H900 L800 Korad P90</t>
  </si>
  <si>
    <t>484531491</t>
  </si>
  <si>
    <t>Teleso vyh.doskové dvojité s 1xkonvekt. typ 21K s krytmi H900 L900 Korad P90</t>
  </si>
  <si>
    <t>735419310</t>
  </si>
  <si>
    <t>Montáž kúpeľňnového vykurov.rebríka dl. do 2000 mm</t>
  </si>
  <si>
    <t>484531492</t>
  </si>
  <si>
    <t>Rebríkovy radiátor KORAD</t>
  </si>
  <si>
    <t>998735101</t>
  </si>
  <si>
    <t>Presun hmôt pre vykur. telesá UK v objektoch výšky do 6 m</t>
  </si>
  <si>
    <t>05 - SO 01 Strecha</t>
  </si>
  <si>
    <t>PSV - Práce a dodávky PSV</t>
  </si>
  <si>
    <t xml:space="preserve">    712 - Izolácie striech, povlakové krytiny</t>
  </si>
  <si>
    <t>PSV</t>
  </si>
  <si>
    <t>Práce a dodávky PSV</t>
  </si>
  <si>
    <t>712</t>
  </si>
  <si>
    <t>Izolácie striech, povlakové krytiny</t>
  </si>
  <si>
    <t>Pol1</t>
  </si>
  <si>
    <t>Zhotovenie povlakovej krytiny striech fóliou PVC vodorovne + zvislo</t>
  </si>
  <si>
    <t>Pol2</t>
  </si>
  <si>
    <t>Zhotovenie povlakovej krytiny striech podkladnou textíliou vodorovne + zvislo</t>
  </si>
  <si>
    <t>Pol3</t>
  </si>
  <si>
    <t>Pripevnenie izolácie kotvacimi profilmi</t>
  </si>
  <si>
    <t>Pol4</t>
  </si>
  <si>
    <t>Kotviace terče</t>
  </si>
  <si>
    <t>Pol5</t>
  </si>
  <si>
    <t>Montáž tepelnej izoilácie</t>
  </si>
  <si>
    <t>Pol6</t>
  </si>
  <si>
    <t>Parozábranová fólia D+ M</t>
  </si>
  <si>
    <t>Pol7</t>
  </si>
  <si>
    <t>EPS 150 hr. 50 mm</t>
  </si>
  <si>
    <t>Pol8</t>
  </si>
  <si>
    <t>Pol9</t>
  </si>
  <si>
    <t>D+M OSB dosky hr.25 mm (rozšírenie atík+ok)</t>
  </si>
  <si>
    <t>Pol10</t>
  </si>
  <si>
    <t>D+M zateplenie atík XPS hr.50 mm vodorovne + zvislo</t>
  </si>
  <si>
    <t>Pol11</t>
  </si>
  <si>
    <t>D+M zateplenie zvislých stien komína minerálnou vlnou hr. 30 mm</t>
  </si>
  <si>
    <t>Pol12</t>
  </si>
  <si>
    <t>Odstránenie pôvodnej asfaltovej izolácie</t>
  </si>
  <si>
    <t>Pol13</t>
  </si>
  <si>
    <t>Vyspravenie povrchu reprofilačnou maltou</t>
  </si>
  <si>
    <t>Pol14</t>
  </si>
  <si>
    <t>presun sute a uloženie sute na skládku nebezpečného odpadu +napojenie strešnej vpuste na zvislú kanalizáciu cez str. konštr.stropu do zvislej kanalizácie</t>
  </si>
  <si>
    <t>Pol15</t>
  </si>
  <si>
    <t>presun hmôt</t>
  </si>
  <si>
    <t>06 - Vonkajšia kanalizácia</t>
  </si>
  <si>
    <t>D1 - PRÁCE A DODÁVKY HSV</t>
  </si>
  <si>
    <t xml:space="preserve">    1 - ZEMNE PRÁCE</t>
  </si>
  <si>
    <t xml:space="preserve">    4 - VODOROVNÉ KONŠTRUKCIE</t>
  </si>
  <si>
    <t xml:space="preserve">    8 - RÚROVÉ VEDENIA</t>
  </si>
  <si>
    <t>PRÁCE A DODÁVKY HSV</t>
  </si>
  <si>
    <t>ZEMNE PRÁCE</t>
  </si>
  <si>
    <t>132201101</t>
  </si>
  <si>
    <t>Hĺbenie rýh šírka do 60 cm v horn. tr. 3 do 100 m3</t>
  </si>
  <si>
    <t>132201109</t>
  </si>
  <si>
    <t>Príplatok za lepivosť horniny tr. 3 v rýhach š. do 60 cm</t>
  </si>
  <si>
    <t>133201101</t>
  </si>
  <si>
    <t>Hĺbenie šachiet v horn. tr. 3 do 100 m3</t>
  </si>
  <si>
    <t>133201109</t>
  </si>
  <si>
    <t>Príplatok za lepivosť horniny tr.3</t>
  </si>
  <si>
    <t>162201101</t>
  </si>
  <si>
    <t>Vodorovné premiestnenie výkopu do 20 m horn. tr. 1-4</t>
  </si>
  <si>
    <t>174101001</t>
  </si>
  <si>
    <t>Zásyp zhutnený jám, šachiet, rýh, zárezov alebo okolo objektov do 100 m3</t>
  </si>
  <si>
    <t>175101101</t>
  </si>
  <si>
    <t>Obsyp potrubia bez prehodenia sypaniny</t>
  </si>
  <si>
    <t>VODOROVNÉ KONŠTRUKCIE</t>
  </si>
  <si>
    <t>451573111</t>
  </si>
  <si>
    <t>Lôžko pod potrubie, stoky v otvorenom výkope z piesku a štrkopiesku</t>
  </si>
  <si>
    <t>452303114</t>
  </si>
  <si>
    <t>Podkladné konštrukcie z betónu tr. C16/20</t>
  </si>
  <si>
    <t>RÚROVÉ VEDENIA</t>
  </si>
  <si>
    <t>871181121</t>
  </si>
  <si>
    <t>Montáž potrubia z tlakových rúrok polyetylénových d 50</t>
  </si>
  <si>
    <t>286136545</t>
  </si>
  <si>
    <t>Rúra polyetylénová tlaková PN 10 LDPE (rPE) d 50x6,9</t>
  </si>
  <si>
    <t>871251111</t>
  </si>
  <si>
    <t>Montáž potrubia z tlakových rúrok z tvrdého PVC d 110, tesnených gumovým krúžkom</t>
  </si>
  <si>
    <t>2863N8016</t>
  </si>
  <si>
    <t>Rúra kanalizačná PVC-U hladká s hrdlom 140x3,6x1000 - 41 10 21</t>
  </si>
  <si>
    <t>286504490</t>
  </si>
  <si>
    <t>Koleno odpadové PVC d140/2,9mm 87st.</t>
  </si>
  <si>
    <t>871311111</t>
  </si>
  <si>
    <t>Montáž potrubia z tlakových rúrok z tvrdého PVC d 160, tesnených gumovým krúžkom</t>
  </si>
  <si>
    <t>2863N8021</t>
  </si>
  <si>
    <t>Rúra kanalizačná PVC-U hladká s hrdlom 160x4,0x1000 - 41 10 35</t>
  </si>
  <si>
    <t>286506630</t>
  </si>
  <si>
    <t>Koleno kanalizačné PVC d 160/87°</t>
  </si>
  <si>
    <t>286507050</t>
  </si>
  <si>
    <t>Odbočky kanalizačné PVC d160/140 mm</t>
  </si>
  <si>
    <t>891173111</t>
  </si>
  <si>
    <t>Montáž vodovodných ventilov hlavných pre prípojky DN 32</t>
  </si>
  <si>
    <t>143212180</t>
  </si>
  <si>
    <t>Rúrky závitové bežné 11343 pozinkované 5/4</t>
  </si>
  <si>
    <t>422123101</t>
  </si>
  <si>
    <t>Ventil uztvárací priamy dn 32</t>
  </si>
  <si>
    <t>891185321</t>
  </si>
  <si>
    <t>Montáž spätných klapiek DN 40</t>
  </si>
  <si>
    <t>4228A0511</t>
  </si>
  <si>
    <t>Klapka spätná dn 32</t>
  </si>
  <si>
    <t>426111201</t>
  </si>
  <si>
    <t>Kalové čerpadlo PM-PDS-3000</t>
  </si>
  <si>
    <t>894401211</t>
  </si>
  <si>
    <t>Osadenie betónových dielcov šachiet, skruže rovné TBS 29/100/9</t>
  </si>
  <si>
    <t>592243500</t>
  </si>
  <si>
    <t>Skruž šachtová TBS 7-100 29x100x9</t>
  </si>
  <si>
    <t>894402211</t>
  </si>
  <si>
    <t>Osadenie betónových dielcov šachiet, skruže prechodové TBS 60/100/70/9</t>
  </si>
  <si>
    <t>592243800</t>
  </si>
  <si>
    <t>Skruž prechodová TBS 15-100 60x100x9</t>
  </si>
  <si>
    <t>894403021.S</t>
  </si>
  <si>
    <t>Osadenie betónového dielca pre šachty, dno akéhokoľvek druhu</t>
  </si>
  <si>
    <t>592240003700</t>
  </si>
  <si>
    <t>Dno pre kanalizačnú šachtu DN 1000</t>
  </si>
  <si>
    <t>8948100R0</t>
  </si>
  <si>
    <t>M+D plastovej šachty s plastovým poklopom</t>
  </si>
  <si>
    <t>899102111</t>
  </si>
  <si>
    <t>Osadenie poklopov liatinových, oceľových s rámom nad 50 do 100 kg</t>
  </si>
  <si>
    <t>552434440</t>
  </si>
  <si>
    <t>Poklop kruhový d 600 B</t>
  </si>
  <si>
    <t>935113311</t>
  </si>
  <si>
    <t>Osadenie odvodňovacieho polymérbetónového žľabu Drain N100 s krycým roštom A 15 šírky do 100 mm</t>
  </si>
  <si>
    <t>5922A0141</t>
  </si>
  <si>
    <t>Rošt môstkový ACO Drain N100 - A15 1,0m, ZN</t>
  </si>
  <si>
    <t>5922A0142</t>
  </si>
  <si>
    <t>Rošt môstkový ACO Drain N100 - A15 0,5m, ZN</t>
  </si>
  <si>
    <t>5922A0180</t>
  </si>
  <si>
    <t>Žľab 0,5m odtok predtv.DN100 ACO PowerDrain V75P - 0.1</t>
  </si>
  <si>
    <t>5922A0191</t>
  </si>
  <si>
    <t>Žľab 1,0m, spád 0,5% ACO PowerDrain V75P - 1</t>
  </si>
  <si>
    <t>961044111</t>
  </si>
  <si>
    <t>Búranie základov z betónu prostého alebo otvorov nad 4 m2</t>
  </si>
  <si>
    <t>998276101</t>
  </si>
  <si>
    <t>Presun hmôt pre potrubie z rúr plastových alebo sklolaminátových v otvorenom výkope</t>
  </si>
  <si>
    <t>07 - Vonkajšie osvetlenie</t>
  </si>
  <si>
    <t xml:space="preserve">    46-M - Zemné práce pri extr.mont.prácach   </t>
  </si>
  <si>
    <t xml:space="preserve">OST - Ostatné   </t>
  </si>
  <si>
    <t>210100258</t>
  </si>
  <si>
    <t>Ukončenie celoplastových káblov zmrašť. záklopkou alebo páskou do 5 x 4 mm2</t>
  </si>
  <si>
    <t>210101432</t>
  </si>
  <si>
    <t>Rúrka dvojplášťová KOPOFLEX</t>
  </si>
  <si>
    <t>286130072400</t>
  </si>
  <si>
    <t>Chránička delená KOPODUR KD 09040</t>
  </si>
  <si>
    <t>210110071</t>
  </si>
  <si>
    <t>Spínač špeciálny vrátane zapojenia, spínač osvetlenia 941 A 001, 002</t>
  </si>
  <si>
    <t>345340004400</t>
  </si>
  <si>
    <t>Spínač nočného osvetlenia 960</t>
  </si>
  <si>
    <t>210201922</t>
  </si>
  <si>
    <t>Montáž svietidla exterierového na stenu do 2 kg</t>
  </si>
  <si>
    <t>348SVO</t>
  </si>
  <si>
    <t xml:space="preserve">Svietidlo priemyselné nástenné LED MEGIN II M 87W,  IP65, s výložníkom</t>
  </si>
  <si>
    <t>210220020</t>
  </si>
  <si>
    <t>Uzemňovacie vedenie v zemi FeZn vrátane izolácie spojov</t>
  </si>
  <si>
    <t>354410058800</t>
  </si>
  <si>
    <t>Pásovina uzemňovacia FeZn 30 x 4 mm</t>
  </si>
  <si>
    <t>210220022</t>
  </si>
  <si>
    <t>Uzemňovacie vedenie v zemi včít. svoriek,prepojenia, izolácie spojov FeZn D 8 - 10 mm</t>
  </si>
  <si>
    <t>156140002400</t>
  </si>
  <si>
    <t>Drôt ťahaný D 10,00 mm mäkký nepatentovaný z neušľachtilých ocelí pozinkovaný ozn. 11 343 (EN S195T)</t>
  </si>
  <si>
    <t>210220252</t>
  </si>
  <si>
    <t>Svorka FeZn odbočovacia spojovacia SR01-02</t>
  </si>
  <si>
    <t>354410000500</t>
  </si>
  <si>
    <t>Svorka FeZn odbočovacia spojovacia označenie SR 02 (M6)</t>
  </si>
  <si>
    <t>210220253</t>
  </si>
  <si>
    <t>Svorka FeZn uzemňovacia SR03</t>
  </si>
  <si>
    <t>354410000900</t>
  </si>
  <si>
    <t>Svorka FeZn uzemňovacia označenie SR 03 A</t>
  </si>
  <si>
    <t>210220301</t>
  </si>
  <si>
    <t>Bleskozvodová svorka do 2 skrutiek (SS, SR 03)</t>
  </si>
  <si>
    <t>3540406300</t>
  </si>
  <si>
    <t>HR-Svorka SP 1</t>
  </si>
  <si>
    <t>210800146</t>
  </si>
  <si>
    <t>Kábel medený uložený pevne CYKY 450/750 V 3x1,5</t>
  </si>
  <si>
    <t>341110000700</t>
  </si>
  <si>
    <t>210800160.S</t>
  </si>
  <si>
    <t>Kábel medený uložený pevne CYKY 450/750 V 5x4</t>
  </si>
  <si>
    <t>341110002100.S</t>
  </si>
  <si>
    <t>Kábel medený CYKY 5x4 mm2</t>
  </si>
  <si>
    <t>220010001</t>
  </si>
  <si>
    <t>Stožiar J jednoduchý, dĺžky 6-8 m, impregnovaný, nepätkovaný bez výstroje a zemných prác na rovine</t>
  </si>
  <si>
    <t>348St14060</t>
  </si>
  <si>
    <t>Stožiar osvetľovací rúrový St 140/60, D=60 mm, výška=4,0 m</t>
  </si>
  <si>
    <t>220960021</t>
  </si>
  <si>
    <t>Montáž svorkovnice stožiarovej,pripevnenie</t>
  </si>
  <si>
    <t>3450662300</t>
  </si>
  <si>
    <t xml:space="preserve">Svorkovnica ROSA  TB1</t>
  </si>
  <si>
    <t>3450109100</t>
  </si>
  <si>
    <t>Poistka 10302</t>
  </si>
  <si>
    <t>460490012</t>
  </si>
  <si>
    <t>Rozvinutie a uloženie výstražnej fólie z PVC do ryhy,šírka 33 cm</t>
  </si>
  <si>
    <t>2830002000</t>
  </si>
  <si>
    <t>Fólia červená v m</t>
  </si>
  <si>
    <t>46-M</t>
  </si>
  <si>
    <t xml:space="preserve">Zemné práce pri extr.mont.prácach   </t>
  </si>
  <si>
    <t>460050003</t>
  </si>
  <si>
    <t>Jama pre jednoduchý stožiar nepätkovaný dĺžky 6-8 m,v rovine,zásyp a zhutnenie,zemina tr.3</t>
  </si>
  <si>
    <t>460080001</t>
  </si>
  <si>
    <t>Základ z prostého betónu s dopravou zmesi a betonážou do prírodnej zeminy bez debnenia</t>
  </si>
  <si>
    <t>M3</t>
  </si>
  <si>
    <t>460100022</t>
  </si>
  <si>
    <t>Púzdrový základ pre stožiar verejného osvetlenia v ose trasy kábl 250 x 1500 mm</t>
  </si>
  <si>
    <t>1371464400</t>
  </si>
  <si>
    <t>Plech oceľový tenký 11373.1 1,00x1000x2000 mm</t>
  </si>
  <si>
    <t>3450716200</t>
  </si>
  <si>
    <t>Rúrka kopex 3336</t>
  </si>
  <si>
    <t>5893230700</t>
  </si>
  <si>
    <t>Betón C 12/15 cem. portl.,fr. do 22mm,spr. nad 100mm</t>
  </si>
  <si>
    <t>5922150200</t>
  </si>
  <si>
    <t>Rúra betónová pre dažďové vody TBP 2-15 Ms 15x100x2,8</t>
  </si>
  <si>
    <t>460120002</t>
  </si>
  <si>
    <t>Zásyp jamy so zhutnením a s úpravou povrchu,zemina triedy 3 - 4</t>
  </si>
  <si>
    <t>460600001</t>
  </si>
  <si>
    <t>Naloženie zeminy, odvoz do 1 km a zloženie na skládke a jazda späť</t>
  </si>
  <si>
    <t>Revízia elektroinštalácie VO</t>
  </si>
  <si>
    <t xml:space="preserve">Ostatné   </t>
  </si>
  <si>
    <t>210000100</t>
  </si>
  <si>
    <t>Zapožíčanie autožeriavu</t>
  </si>
  <si>
    <t>210000200</t>
  </si>
  <si>
    <t>Prenájom plošiny</t>
  </si>
  <si>
    <t>GEO</t>
  </si>
  <si>
    <t>Geodetické zameranie</t>
  </si>
  <si>
    <t>HZS000313</t>
  </si>
  <si>
    <t>Odpojenie a zapojenie zariadenia</t>
  </si>
  <si>
    <t>08 - Vonkajšie rozvody NN</t>
  </si>
  <si>
    <t>210800147.S</t>
  </si>
  <si>
    <t>Kábel medený uložený pevne CYKY 450/750 V 3x2,5</t>
  </si>
  <si>
    <t>Revízia elektroinštalácie vonkajšie NN</t>
  </si>
  <si>
    <t>09 - SO 02 Oplotenie - doplnenie plného oplotenia v prednej časti pozemku v.1,8 m</t>
  </si>
  <si>
    <t xml:space="preserve">    2 - ZÁKLADY</t>
  </si>
  <si>
    <t>132301101</t>
  </si>
  <si>
    <t>Hĺbenie rýh šírka do 60 cm v horn. tr. 4 do 100 m3</t>
  </si>
  <si>
    <t>132301109</t>
  </si>
  <si>
    <t>Príplatok za lepivosť horniny tr.4 v rýhach š. do 60 cm</t>
  </si>
  <si>
    <t>162601102</t>
  </si>
  <si>
    <t>Vodorovné premiestnenie výkopu do 5000 m horn. tr. 1-4</t>
  </si>
  <si>
    <t>171201201</t>
  </si>
  <si>
    <t>Uloženie sypaniny na skládku</t>
  </si>
  <si>
    <t>ZÁKLADY</t>
  </si>
  <si>
    <t>271531111</t>
  </si>
  <si>
    <t>Vankúš pod základy z kameniva hrubého drveného 16-63 mm</t>
  </si>
  <si>
    <t>274313711</t>
  </si>
  <si>
    <t>Základové pásy z betónu prostého tr. C25/30</t>
  </si>
  <si>
    <t>274362011</t>
  </si>
  <si>
    <t>Výstuž pre murivo základových pásov PREMAC s betónovou výplňou z ocele 10505</t>
  </si>
  <si>
    <t>279113134</t>
  </si>
  <si>
    <t>Základový múr hr. do 30 cm z tvárnic strateného debnenia vr. výplne, betón C16/20</t>
  </si>
  <si>
    <t>348278401</t>
  </si>
  <si>
    <t>Plotová strieška 270 x 390 mm betónová</t>
  </si>
  <si>
    <t>348363821</t>
  </si>
  <si>
    <t>Výstuž plotových múrikov BSt 500 (10505)</t>
  </si>
  <si>
    <t>348922215</t>
  </si>
  <si>
    <t>Plotový múrik z bet.tvárnic PREMAC DT 15 hr. 150 mm výplň betón tr. C 16/20</t>
  </si>
  <si>
    <t>622464233</t>
  </si>
  <si>
    <t>Omietka vonk. stien tenkovrstv. BAUMIT silikónová základ a škrabaná 3 mm</t>
  </si>
  <si>
    <t>622466115</t>
  </si>
  <si>
    <t>Príprava podkladu BAUMIT-Betonkontakt,pod omietky vonk.stien, zvýš. priľnavosti</t>
  </si>
  <si>
    <t>622466134</t>
  </si>
  <si>
    <t>Omietka vonk. stien BAUMIT ,vápennocem., strojne,nanáš. ručne,jadrová ľahká 1 cm</t>
  </si>
  <si>
    <t>622466137</t>
  </si>
  <si>
    <t>Omietka vonk. stien BAUMIT ,vápennocem.,MVR Uni, ručné, vyrovnávacia hr.4 mm</t>
  </si>
  <si>
    <t>622484010</t>
  </si>
  <si>
    <t>Potiahnutie vonk. stien sklotextilnou mriežkou Baumit open</t>
  </si>
  <si>
    <t>962032314</t>
  </si>
  <si>
    <t>Búranie pilierov z tehál</t>
  </si>
  <si>
    <t>962042321</t>
  </si>
  <si>
    <t>Búranie muriva z betónu alebo otvorov nad 4 m2</t>
  </si>
  <si>
    <t>,t</t>
  </si>
  <si>
    <t>979087212</t>
  </si>
  <si>
    <t>Nakladanie sute na dopravný prostriedok</t>
  </si>
  <si>
    <t>979131415</t>
  </si>
  <si>
    <t>Poplatok za uloženie vykopanej zeminy</t>
  </si>
  <si>
    <t>998152121</t>
  </si>
  <si>
    <t>Presun hmôt pre oplotenie, obj. zvláštne pre chov živoč., rôzne monol. v. do 3 m</t>
  </si>
  <si>
    <t>767914810</t>
  </si>
  <si>
    <t>Demontáž oplotenia rámového výšky do 1 m</t>
  </si>
  <si>
    <t>767920810</t>
  </si>
  <si>
    <t>Demontáž vrát v oplotení do 2 m2</t>
  </si>
  <si>
    <t>767920820</t>
  </si>
  <si>
    <t>Demontáž vrát v oplotení do 6 m2</t>
  </si>
  <si>
    <t>767999906</t>
  </si>
  <si>
    <t>Konštrukcie doplnkové kovové stavebné, HZS T6</t>
  </si>
  <si>
    <t>3132A3636</t>
  </si>
  <si>
    <t>Brána posuvná samonosná pozink automat. 1730/4500 + pohon</t>
  </si>
  <si>
    <t>10 - SO 03 Spevnené plochy</t>
  </si>
  <si>
    <t xml:space="preserve">    5 - KOMUNIKÁCIE</t>
  </si>
  <si>
    <t>113105113</t>
  </si>
  <si>
    <t>Rozobratie dlažby z lom. kameňa kladenými do cem. malty, s výpl. škáry malt. cem</t>
  </si>
  <si>
    <t>113106600</t>
  </si>
  <si>
    <t>Rozobratie zámkovej dlažby vrátane uloženia na paletu</t>
  </si>
  <si>
    <t>113107121</t>
  </si>
  <si>
    <t>Odstránenie podkladov alebo krytov z kameniva drv. hr. do 100 mm, do 200 m2</t>
  </si>
  <si>
    <t>113107131</t>
  </si>
  <si>
    <t>Odstránenie podkladov alebo krytov z betónu prost. hr. do 150 mm, do 200 m2</t>
  </si>
  <si>
    <t>113107141</t>
  </si>
  <si>
    <t>Odstránenie podkladov alebo krytov živičných hr. do 50 mm, do 200 m2</t>
  </si>
  <si>
    <t>113204111</t>
  </si>
  <si>
    <t>Vytrhanie obrubníkov záhonových</t>
  </si>
  <si>
    <t>122301101</t>
  </si>
  <si>
    <t>Odkopávky a prekopávky nezapaž. v horn. tr. 4 do 100 m3</t>
  </si>
  <si>
    <t>122301109</t>
  </si>
  <si>
    <t>Príplatok za lepivosť horn. 4</t>
  </si>
  <si>
    <t>167101101</t>
  </si>
  <si>
    <t>Nakladanie výkopku do 100 m3 v horn. tr. 1-4</t>
  </si>
  <si>
    <t>181006111</t>
  </si>
  <si>
    <t>Rozprestr. zeminy schop. zúrod. v rovine a v sklone do 1: 5, hr. do 0,1 m</t>
  </si>
  <si>
    <t>005724100</t>
  </si>
  <si>
    <t>Zmes trávna parková rekreačná</t>
  </si>
  <si>
    <t>103111000</t>
  </si>
  <si>
    <t>Rašelina záhradná trieda I VL</t>
  </si>
  <si>
    <t>181201102</t>
  </si>
  <si>
    <t>Úprava pláne zárezov v horn. tr. 1-4 so zhutnením</t>
  </si>
  <si>
    <t>434312141</t>
  </si>
  <si>
    <t>Schody v dlažbách z betónu tr. C 16/20</t>
  </si>
  <si>
    <t>434351141</t>
  </si>
  <si>
    <t>Debnenie stupňov priamočiarych zhotovenie</t>
  </si>
  <si>
    <t>434351142</t>
  </si>
  <si>
    <t>Debnenie stupňov priamočiarych odstránenie</t>
  </si>
  <si>
    <t>KOMUNIKÁCIE</t>
  </si>
  <si>
    <t>564732111</t>
  </si>
  <si>
    <t>Podklad z kameniva hrub. drv. 32-63 mm s výpl. kamenivom hr. 100 mm</t>
  </si>
  <si>
    <t>564741111</t>
  </si>
  <si>
    <t>Podklad z kameniva hrub. drveného 32-63 mm hr. 120 mm</t>
  </si>
  <si>
    <t>581141110</t>
  </si>
  <si>
    <t>Mlátovy kryt komunikácií pre chodcov hr. 80 mm</t>
  </si>
  <si>
    <t>596211112</t>
  </si>
  <si>
    <t>Kladenie zámkovej dlažby pre chodcov hr. 60 mm sk. A 100-300 m2</t>
  </si>
  <si>
    <t>592451800</t>
  </si>
  <si>
    <t>Dlažba zámková 22,5x11,2x6 UNI šedá</t>
  </si>
  <si>
    <t>596214405</t>
  </si>
  <si>
    <t>Kladenie dlažby z vegetačných tvárnic plastových do 50 m2</t>
  </si>
  <si>
    <t>596911212</t>
  </si>
  <si>
    <t>Kladenie zámkovej dlažby na cesty hr. 80 mm, sk. A, plochy 100-300 m2</t>
  </si>
  <si>
    <t>592451850</t>
  </si>
  <si>
    <t>Dlažba zámková 22,5x11,2x8 UNI šedá</t>
  </si>
  <si>
    <t>631315611</t>
  </si>
  <si>
    <t>Mazanina z betónu prostého tr. C16/20 hr. 12-24 cm</t>
  </si>
  <si>
    <t>631319175</t>
  </si>
  <si>
    <t>Prípl. za stiahnutie povrchu mazaniny pred vlož. výstuže hr. do 24 cm</t>
  </si>
  <si>
    <t>631319185</t>
  </si>
  <si>
    <t>Príplatok sklon povrchu mazaniny 15-35 st. hr. do 24 cm</t>
  </si>
  <si>
    <t>631351101</t>
  </si>
  <si>
    <t>Debnenie stien, rýh a otvorov v podlahách zhotovenie</t>
  </si>
  <si>
    <t>631351102</t>
  </si>
  <si>
    <t>Debnenie stien, rýh a otvorov v podlahách odstránenie</t>
  </si>
  <si>
    <t>631362161</t>
  </si>
  <si>
    <t>Výstuž betónových mazanín zo zvarovaných sietí Kari d drôtu 6 mm, oko 10 cm</t>
  </si>
  <si>
    <t>899331111</t>
  </si>
  <si>
    <t>Výšková úprava vstupu alebo vpuste do 200 mm zvýšením poklopu</t>
  </si>
  <si>
    <t>916561111</t>
  </si>
  <si>
    <t>Osadenie záhon. obrubníka betón. do lôžka z betónu tr. C 12/15 s bočnou oporou</t>
  </si>
  <si>
    <t>592173208</t>
  </si>
  <si>
    <t>Obrubník záhonový 100x5x20</t>
  </si>
  <si>
    <t>979082213</t>
  </si>
  <si>
    <t>Vodorovná doprava sute po suchu do 1 km</t>
  </si>
  <si>
    <t>979082219</t>
  </si>
  <si>
    <t>Príplatok za každý ďalší 1 km sute</t>
  </si>
  <si>
    <t>979101757</t>
  </si>
  <si>
    <t>Poplatok za ulož. a znešk. staveb.odpadu na urč.sklád. "N"-nebezpečný odpad</t>
  </si>
  <si>
    <t>998223011</t>
  </si>
  <si>
    <t>Presun hmôt pre pozemné komunikácie, kryt dláždený</t>
  </si>
  <si>
    <t>767134804</t>
  </si>
  <si>
    <t>Demontáž opláštenia stien z azbest. dosiek skrutkovanými</t>
  </si>
  <si>
    <t>767413115</t>
  </si>
  <si>
    <t xml:space="preserve">Opláštenie oceľových konštrukcií vláknocementovými protipožiarnymi doskami hr. 15 mm -  jednovrstvové</t>
  </si>
  <si>
    <t>597638030</t>
  </si>
  <si>
    <t xml:space="preserve">11 - SO 04 Oplotenie - navýš. pletivo. oplotenie okolo celého  pozemku v. 1,8m</t>
  </si>
  <si>
    <t>111203201</t>
  </si>
  <si>
    <t>Odstr. krovín a stromov do 10 cm s ponech. koreňov do 1000 m2</t>
  </si>
  <si>
    <t>133202120</t>
  </si>
  <si>
    <t>Hĺbenie šachiet v horn. tr.3 ručné do 1,00 m2 pôdorys. plochy</t>
  </si>
  <si>
    <t>133302119</t>
  </si>
  <si>
    <t>Príplatok za lepivosť</t>
  </si>
  <si>
    <t>162301501</t>
  </si>
  <si>
    <t>Vodorovné premiestnenie krovín do 5 km</t>
  </si>
  <si>
    <t>182001111</t>
  </si>
  <si>
    <t>Plošná úprava terénu, nerovnosti do +-100 mm v rovine</t>
  </si>
  <si>
    <t>338171122</t>
  </si>
  <si>
    <t>Osadzovanie stĺpikov plotových oceľ. do 2,6 m so zabetónovaním bet. tr. C 25/30</t>
  </si>
  <si>
    <t>3132A14391</t>
  </si>
  <si>
    <t>Sĺpik RETIC ZN+PVC priem. 48 mm v. 2,25</t>
  </si>
  <si>
    <t>3132A15321</t>
  </si>
  <si>
    <t>Vzpera RETIC ZN+PVC UNI-BPL v. 2,2m priem. 38mm</t>
  </si>
  <si>
    <t>338172112</t>
  </si>
  <si>
    <t>Osadzovanie oceľovej plotovej vzpery so zabet. bet. tr. C 25/30</t>
  </si>
  <si>
    <t>348121222</t>
  </si>
  <si>
    <t>Osadenie plotových ŽB dosiek do drážok ŽB stĺpikov na sucho do 1 m2</t>
  </si>
  <si>
    <t>5531</t>
  </si>
  <si>
    <t>Držiak podhrab. dosky RETIC ZN+PVC</t>
  </si>
  <si>
    <t>5923D0283</t>
  </si>
  <si>
    <t>Doska podhrabová RETIC 2500/250/40</t>
  </si>
  <si>
    <t>767911130</t>
  </si>
  <si>
    <t>Montáž oplotenia, pletivom, výšky do 2,0 m</t>
  </si>
  <si>
    <t>313275031</t>
  </si>
  <si>
    <t xml:space="preserve">Pletivo drôt. ZN  4-hranné oko 50 mm, priem.drôtu 2,0 mm, výška 150 cm</t>
  </si>
  <si>
    <t>767911812</t>
  </si>
  <si>
    <t>Demontáž drôteného pletiva so štvorcovými okami výšky do 2,0 m</t>
  </si>
  <si>
    <t>767912150</t>
  </si>
  <si>
    <t>Montáž napínacieho drôtu</t>
  </si>
  <si>
    <t>3132A1413</t>
  </si>
  <si>
    <t>Drôt viazací PVC - pr.dr.(mm)/dĺž.dr.(m) - 0,9/30 - FT800003</t>
  </si>
  <si>
    <t>3132A1416</t>
  </si>
  <si>
    <t>Drôt napínací PVC - pr.dr.(mm)/dĺž.dr.(m) - 2,9/78 - FT800007</t>
  </si>
  <si>
    <t>3132A1769</t>
  </si>
  <si>
    <t>Vodiaca spinka RETIC na stĺpik</t>
  </si>
  <si>
    <t>1000kus</t>
  </si>
  <si>
    <t>3132A1770</t>
  </si>
  <si>
    <t>Napinák RETIC ZN+PVC</t>
  </si>
  <si>
    <t>3132A1771</t>
  </si>
  <si>
    <t>Napínacia tyč RETIC ZN+PVC v. 1550 mm</t>
  </si>
  <si>
    <t>3132A1772</t>
  </si>
  <si>
    <t>Skrutka sočkom na prichyt. napinacej tyče</t>
  </si>
  <si>
    <t>3132A1773</t>
  </si>
  <si>
    <t>Opasok na prichyt. napináku</t>
  </si>
  <si>
    <t>767912160</t>
  </si>
  <si>
    <t>Priháčkovanie strojového pletiva k napínaciemu drôtu</t>
  </si>
  <si>
    <t>767912811</t>
  </si>
  <si>
    <t>Demontáž ostnatého drôtu výšky do 2,0 m</t>
  </si>
  <si>
    <t>767999904</t>
  </si>
  <si>
    <t>Konštrukcie doplnkové kovové stavebné, HZS T4</t>
  </si>
  <si>
    <t>6931022301</t>
  </si>
  <si>
    <t xml:space="preserve">Tieniaca sieť  š.1,5 m 50m</t>
  </si>
  <si>
    <t>693102302</t>
  </si>
  <si>
    <t>Sťahovacie pásky 10 cm bal/100kus</t>
  </si>
  <si>
    <t>100 kus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</si>
</sst>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164" fontId="13" fillId="0" borderId="0" xfId="0" applyNumberFormat="1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4" fontId="14" fillId="0" borderId="0" xfId="0" applyNumberFormat="1" applyFont="1" applyAlignment="1" applyProtection="1">
      <alignment vertical="center"/>
    </xf>
    <xf numFmtId="0" fontId="13" fillId="0" borderId="3" xfId="0" applyFont="1" applyBorder="1" applyAlignment="1">
      <alignment vertical="center"/>
    </xf>
    <xf numFmtId="0" fontId="13" fillId="0" borderId="0" xfId="0" applyFont="1" applyAlignment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3" borderId="6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9" fillId="3" borderId="7" xfId="0" applyFont="1" applyFill="1" applyBorder="1" applyAlignment="1" applyProtection="1">
      <alignment horizontal="center" vertical="center"/>
    </xf>
    <xf numFmtId="0" fontId="19" fillId="3" borderId="7" xfId="0" applyFont="1" applyFill="1" applyBorder="1" applyAlignment="1" applyProtection="1">
      <alignment horizontal="right" vertical="center"/>
    </xf>
    <xf numFmtId="0" fontId="19" fillId="3" borderId="8" xfId="0" applyFont="1" applyFill="1" applyBorder="1" applyAlignment="1" applyProtection="1">
      <alignment horizontal="left" vertical="center"/>
    </xf>
    <xf numFmtId="0" fontId="19" fillId="3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9" fillId="3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3" borderId="16" xfId="0" applyFont="1" applyFill="1" applyBorder="1" applyAlignment="1" applyProtection="1">
      <alignment horizontal="center" vertical="center" wrapText="1"/>
    </xf>
    <xf numFmtId="0" fontId="19" fillId="3" borderId="17" xfId="0" applyFont="1" applyFill="1" applyBorder="1" applyAlignment="1" applyProtection="1">
      <alignment horizontal="center" vertical="center" wrapText="1"/>
    </xf>
    <xf numFmtId="0" fontId="19" fillId="3" borderId="18" xfId="0" applyFont="1" applyFill="1" applyBorder="1" applyAlignment="1" applyProtection="1">
      <alignment horizontal="center" vertical="center" wrapText="1"/>
    </xf>
    <xf numFmtId="0" fontId="19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 applyProtection="1">
      <alignment horizontal="left" vertical="center"/>
    </xf>
    <xf numFmtId="0" fontId="31" fillId="0" borderId="0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left" vertical="center"/>
    </xf>
    <xf numFmtId="0" fontId="20" fillId="0" borderId="20" xfId="0" applyFont="1" applyBorder="1" applyAlignment="1" applyProtection="1">
      <alignment horizontal="center"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0" borderId="19" xfId="0" applyFont="1" applyBorder="1" applyAlignment="1" applyProtection="1">
      <alignment horizontal="left" vertical="center"/>
    </xf>
    <xf numFmtId="0" fontId="31" fillId="0" borderId="2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S4" s="14" t="s">
        <v>10</v>
      </c>
    </row>
    <row r="5" s="1" customFormat="1" ht="12" customHeight="1">
      <c r="B5" s="18"/>
      <c r="C5" s="19"/>
      <c r="D5" s="22" t="s">
        <v>11</v>
      </c>
      <c r="E5" s="19"/>
      <c r="F5" s="19"/>
      <c r="G5" s="19"/>
      <c r="H5" s="19"/>
      <c r="I5" s="19"/>
      <c r="J5" s="19"/>
      <c r="K5" s="23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13</v>
      </c>
      <c r="E6" s="19"/>
      <c r="F6" s="19"/>
      <c r="G6" s="19"/>
      <c r="H6" s="19"/>
      <c r="I6" s="19"/>
      <c r="J6" s="19"/>
      <c r="K6" s="25" t="s">
        <v>14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15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16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17</v>
      </c>
      <c r="E8" s="19"/>
      <c r="F8" s="19"/>
      <c r="G8" s="19"/>
      <c r="H8" s="19"/>
      <c r="I8" s="19"/>
      <c r="J8" s="19"/>
      <c r="K8" s="23" t="s">
        <v>18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19</v>
      </c>
      <c r="AL8" s="19"/>
      <c r="AM8" s="19"/>
      <c r="AN8" s="23" t="s">
        <v>20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21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22</v>
      </c>
      <c r="AL10" s="19"/>
      <c r="AM10" s="19"/>
      <c r="AN10" s="23" t="s">
        <v>1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23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24</v>
      </c>
      <c r="AL11" s="19"/>
      <c r="AM11" s="19"/>
      <c r="AN11" s="23" t="s">
        <v>1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25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22</v>
      </c>
      <c r="AL13" s="19"/>
      <c r="AM13" s="19"/>
      <c r="AN13" s="23" t="s">
        <v>26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27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24</v>
      </c>
      <c r="AL14" s="19"/>
      <c r="AM14" s="19"/>
      <c r="AN14" s="23" t="s">
        <v>28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22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24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22</v>
      </c>
      <c r="AL19" s="19"/>
      <c r="AM19" s="19"/>
      <c r="AN19" s="23" t="s">
        <v>1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24</v>
      </c>
      <c r="AL20" s="19"/>
      <c r="AM20" s="19"/>
      <c r="AN20" s="23" t="s">
        <v>1</v>
      </c>
      <c r="AO20" s="19"/>
      <c r="AP20" s="19"/>
      <c r="AQ20" s="19"/>
      <c r="AR20" s="17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35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349999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36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37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38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39</v>
      </c>
      <c r="E29" s="38"/>
      <c r="F29" s="39" t="s">
        <v>40</v>
      </c>
      <c r="G29" s="38"/>
      <c r="H29" s="38"/>
      <c r="I29" s="38"/>
      <c r="J29" s="38"/>
      <c r="K29" s="38"/>
      <c r="L29" s="40">
        <v>0.20000000000000001</v>
      </c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2">
        <f>ROUND(AZ94, 2)</f>
        <v>0</v>
      </c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42">
        <f>ROUND(AV94, 2)</f>
        <v>0</v>
      </c>
      <c r="AL29" s="41"/>
      <c r="AM29" s="41"/>
      <c r="AN29" s="41"/>
      <c r="AO29" s="41"/>
      <c r="AP29" s="41"/>
      <c r="AQ29" s="41"/>
      <c r="AR29" s="43"/>
      <c r="AS29" s="44"/>
      <c r="AT29" s="44"/>
      <c r="AU29" s="44"/>
      <c r="AV29" s="44"/>
      <c r="AW29" s="44"/>
      <c r="AX29" s="44"/>
      <c r="AY29" s="44"/>
      <c r="AZ29" s="44"/>
      <c r="BE29" s="3"/>
    </row>
    <row r="30" s="3" customFormat="1" ht="14.4" customHeight="1">
      <c r="A30" s="3"/>
      <c r="B30" s="37"/>
      <c r="C30" s="38"/>
      <c r="D30" s="38"/>
      <c r="E30" s="38"/>
      <c r="F30" s="39" t="s">
        <v>41</v>
      </c>
      <c r="G30" s="38"/>
      <c r="H30" s="38"/>
      <c r="I30" s="38"/>
      <c r="J30" s="38"/>
      <c r="K30" s="38"/>
      <c r="L30" s="45">
        <v>0.20000000000000001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6">
        <f>ROUND(BA94, 2)</f>
        <v>349999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6">
        <f>ROUND(AW94, 2)</f>
        <v>69999.800000000003</v>
      </c>
      <c r="AL30" s="38"/>
      <c r="AM30" s="38"/>
      <c r="AN30" s="38"/>
      <c r="AO30" s="38"/>
      <c r="AP30" s="38"/>
      <c r="AQ30" s="38"/>
      <c r="AR30" s="47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42</v>
      </c>
      <c r="G31" s="38"/>
      <c r="H31" s="38"/>
      <c r="I31" s="38"/>
      <c r="J31" s="38"/>
      <c r="K31" s="38"/>
      <c r="L31" s="45">
        <v>0.20000000000000001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6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6">
        <v>0</v>
      </c>
      <c r="AL31" s="38"/>
      <c r="AM31" s="38"/>
      <c r="AN31" s="38"/>
      <c r="AO31" s="38"/>
      <c r="AP31" s="38"/>
      <c r="AQ31" s="38"/>
      <c r="AR31" s="47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43</v>
      </c>
      <c r="G32" s="38"/>
      <c r="H32" s="38"/>
      <c r="I32" s="38"/>
      <c r="J32" s="38"/>
      <c r="K32" s="38"/>
      <c r="L32" s="45">
        <v>0.20000000000000001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6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6">
        <v>0</v>
      </c>
      <c r="AL32" s="38"/>
      <c r="AM32" s="38"/>
      <c r="AN32" s="38"/>
      <c r="AO32" s="38"/>
      <c r="AP32" s="38"/>
      <c r="AQ32" s="38"/>
      <c r="AR32" s="47"/>
      <c r="BE32" s="3"/>
    </row>
    <row r="33" hidden="1" s="3" customFormat="1" ht="14.4" customHeight="1">
      <c r="A33" s="3"/>
      <c r="B33" s="37"/>
      <c r="C33" s="38"/>
      <c r="D33" s="38"/>
      <c r="E33" s="38"/>
      <c r="F33" s="39" t="s">
        <v>44</v>
      </c>
      <c r="G33" s="38"/>
      <c r="H33" s="38"/>
      <c r="I33" s="38"/>
      <c r="J33" s="38"/>
      <c r="K33" s="38"/>
      <c r="L33" s="40">
        <v>0</v>
      </c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2">
        <f>ROUND(BD94, 2)</f>
        <v>0</v>
      </c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2">
        <v>0</v>
      </c>
      <c r="AL33" s="41"/>
      <c r="AM33" s="41"/>
      <c r="AN33" s="41"/>
      <c r="AO33" s="41"/>
      <c r="AP33" s="41"/>
      <c r="AQ33" s="41"/>
      <c r="AR33" s="43"/>
      <c r="AS33" s="44"/>
      <c r="AT33" s="44"/>
      <c r="AU33" s="44"/>
      <c r="AV33" s="44"/>
      <c r="AW33" s="44"/>
      <c r="AX33" s="44"/>
      <c r="AY33" s="44"/>
      <c r="AZ33" s="44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419998.79999999999</v>
      </c>
      <c r="AL35" s="50"/>
      <c r="AM35" s="50"/>
      <c r="AN35" s="50"/>
      <c r="AO35" s="54"/>
      <c r="AP35" s="48"/>
      <c r="AQ35" s="48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60" t="s">
        <v>50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60" t="s">
        <v>51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60" t="s">
        <v>50</v>
      </c>
      <c r="AI60" s="33"/>
      <c r="AJ60" s="33"/>
      <c r="AK60" s="33"/>
      <c r="AL60" s="33"/>
      <c r="AM60" s="60" t="s">
        <v>51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60" t="s">
        <v>50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60" t="s">
        <v>51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60" t="s">
        <v>50</v>
      </c>
      <c r="AI75" s="33"/>
      <c r="AJ75" s="33"/>
      <c r="AK75" s="33"/>
      <c r="AL75" s="33"/>
      <c r="AM75" s="60" t="s">
        <v>51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35"/>
      <c r="BE77" s="29"/>
    </row>
    <row r="81" s="2" customFormat="1" ht="6.96" customHeight="1">
      <c r="A81" s="29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35"/>
      <c r="BE81" s="29"/>
    </row>
    <row r="82" s="2" customFormat="1" ht="24.96" customHeight="1">
      <c r="A82" s="29"/>
      <c r="B82" s="30"/>
      <c r="C82" s="20" t="s">
        <v>54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6"/>
      <c r="C84" s="26" t="s">
        <v>11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2022_060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13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Rekonstrukcia objektu Biovetska 36 Nitra - 1.etapa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17</v>
      </c>
      <c r="D87" s="31"/>
      <c r="E87" s="31"/>
      <c r="F87" s="31"/>
      <c r="G87" s="31"/>
      <c r="H87" s="31"/>
      <c r="I87" s="31"/>
      <c r="J87" s="31"/>
      <c r="K87" s="31"/>
      <c r="L87" s="74" t="str">
        <f>IF(K8="","",K8)</f>
        <v xml:space="preserve">Biovetská 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19</v>
      </c>
      <c r="AJ87" s="31"/>
      <c r="AK87" s="31"/>
      <c r="AL87" s="31"/>
      <c r="AM87" s="75" t="str">
        <f>IF(AN8= "","",AN8)</f>
        <v>19. 12. 2022</v>
      </c>
      <c r="AN87" s="75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21</v>
      </c>
      <c r="D89" s="31"/>
      <c r="E89" s="31"/>
      <c r="F89" s="31"/>
      <c r="G89" s="31"/>
      <c r="H89" s="31"/>
      <c r="I89" s="31"/>
      <c r="J89" s="31"/>
      <c r="K89" s="31"/>
      <c r="L89" s="67" t="str">
        <f>IF(E11= "","",E11)</f>
        <v>Mesto Nitra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29</v>
      </c>
      <c r="AJ89" s="31"/>
      <c r="AK89" s="31"/>
      <c r="AL89" s="31"/>
      <c r="AM89" s="76" t="str">
        <f>IF(E17="","",E17)</f>
        <v xml:space="preserve">SOAR - ING. BÁRTA JIŘÍ </v>
      </c>
      <c r="AN89" s="67"/>
      <c r="AO89" s="67"/>
      <c r="AP89" s="67"/>
      <c r="AQ89" s="31"/>
      <c r="AR89" s="35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29"/>
    </row>
    <row r="90" s="2" customFormat="1" ht="15.15" customHeight="1">
      <c r="A90" s="29"/>
      <c r="B90" s="30"/>
      <c r="C90" s="26" t="s">
        <v>25</v>
      </c>
      <c r="D90" s="31"/>
      <c r="E90" s="31"/>
      <c r="F90" s="31"/>
      <c r="G90" s="31"/>
      <c r="H90" s="31"/>
      <c r="I90" s="31"/>
      <c r="J90" s="31"/>
      <c r="K90" s="31"/>
      <c r="L90" s="67" t="str">
        <f>IF(E14="","",E14)</f>
        <v>PP INVEST, s.r.o.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76" t="str">
        <f>IF(E20="","",E20)</f>
        <v>Ing. Martin Rusnák</v>
      </c>
      <c r="AN90" s="67"/>
      <c r="AO90" s="67"/>
      <c r="AP90" s="67"/>
      <c r="AQ90" s="31"/>
      <c r="AR90" s="35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29"/>
    </row>
    <row r="92" s="2" customFormat="1" ht="29.28" customHeight="1">
      <c r="A92" s="29"/>
      <c r="B92" s="30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35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29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ROUND(SUM(AG95:AG105),2)</f>
        <v>349999</v>
      </c>
      <c r="AH94" s="105"/>
      <c r="AI94" s="105"/>
      <c r="AJ94" s="105"/>
      <c r="AK94" s="105"/>
      <c r="AL94" s="105"/>
      <c r="AM94" s="105"/>
      <c r="AN94" s="106">
        <f>SUM(AG94,AT94)</f>
        <v>419998.79999999999</v>
      </c>
      <c r="AO94" s="106"/>
      <c r="AP94" s="106"/>
      <c r="AQ94" s="107" t="s">
        <v>1</v>
      </c>
      <c r="AR94" s="108"/>
      <c r="AS94" s="109">
        <f>ROUND(SUM(AS95:AS105),2)</f>
        <v>0</v>
      </c>
      <c r="AT94" s="110">
        <f>ROUND(SUM(AV94:AW94),2)</f>
        <v>69999.800000000003</v>
      </c>
      <c r="AU94" s="111">
        <f>ROUND(SUM(AU95:AU105),5)</f>
        <v>2611.9019199999998</v>
      </c>
      <c r="AV94" s="110">
        <f>ROUND(AZ94*L29,2)</f>
        <v>0</v>
      </c>
      <c r="AW94" s="110">
        <f>ROUND(BA94*L30,2)</f>
        <v>69999.800000000003</v>
      </c>
      <c r="AX94" s="110">
        <f>ROUND(BB94*L29,2)</f>
        <v>0</v>
      </c>
      <c r="AY94" s="110">
        <f>ROUND(BC94*L30,2)</f>
        <v>0</v>
      </c>
      <c r="AZ94" s="110">
        <f>ROUND(SUM(AZ95:AZ105),2)</f>
        <v>0</v>
      </c>
      <c r="BA94" s="110">
        <f>ROUND(SUM(BA95:BA105),2)</f>
        <v>349999</v>
      </c>
      <c r="BB94" s="110">
        <f>ROUND(SUM(BB95:BB105),2)</f>
        <v>0</v>
      </c>
      <c r="BC94" s="110">
        <f>ROUND(SUM(BC95:BC105),2)</f>
        <v>0</v>
      </c>
      <c r="BD94" s="112">
        <f>ROUND(SUM(BD95:BD105),2)</f>
        <v>0</v>
      </c>
      <c r="BE94" s="6"/>
      <c r="BS94" s="113" t="s">
        <v>74</v>
      </c>
      <c r="BT94" s="113" t="s">
        <v>75</v>
      </c>
      <c r="BU94" s="114" t="s">
        <v>76</v>
      </c>
      <c r="BV94" s="113" t="s">
        <v>77</v>
      </c>
      <c r="BW94" s="113" t="s">
        <v>5</v>
      </c>
      <c r="BX94" s="113" t="s">
        <v>78</v>
      </c>
      <c r="CL94" s="113" t="s">
        <v>1</v>
      </c>
    </row>
    <row r="95" s="7" customFormat="1" ht="16.5" customHeight="1">
      <c r="A95" s="115" t="s">
        <v>79</v>
      </c>
      <c r="B95" s="116"/>
      <c r="C95" s="117"/>
      <c r="D95" s="118" t="s">
        <v>80</v>
      </c>
      <c r="E95" s="118"/>
      <c r="F95" s="118"/>
      <c r="G95" s="118"/>
      <c r="H95" s="118"/>
      <c r="I95" s="119"/>
      <c r="J95" s="118" t="s">
        <v>81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'01 - SO 01 Dvojdom'!J30</f>
        <v>182627.76999999999</v>
      </c>
      <c r="AH95" s="119"/>
      <c r="AI95" s="119"/>
      <c r="AJ95" s="119"/>
      <c r="AK95" s="119"/>
      <c r="AL95" s="119"/>
      <c r="AM95" s="119"/>
      <c r="AN95" s="120">
        <f>SUM(AG95,AT95)</f>
        <v>219153.32000000001</v>
      </c>
      <c r="AO95" s="119"/>
      <c r="AP95" s="119"/>
      <c r="AQ95" s="121" t="s">
        <v>82</v>
      </c>
      <c r="AR95" s="122"/>
      <c r="AS95" s="123">
        <v>0</v>
      </c>
      <c r="AT95" s="124">
        <f>ROUND(SUM(AV95:AW95),2)</f>
        <v>36525.550000000003</v>
      </c>
      <c r="AU95" s="125">
        <f>'01 - SO 01 Dvojdom'!P137</f>
        <v>1610.0676189999999</v>
      </c>
      <c r="AV95" s="124">
        <f>'01 - SO 01 Dvojdom'!J33</f>
        <v>0</v>
      </c>
      <c r="AW95" s="124">
        <f>'01 - SO 01 Dvojdom'!J34</f>
        <v>36525.550000000003</v>
      </c>
      <c r="AX95" s="124">
        <f>'01 - SO 01 Dvojdom'!J35</f>
        <v>0</v>
      </c>
      <c r="AY95" s="124">
        <f>'01 - SO 01 Dvojdom'!J36</f>
        <v>0</v>
      </c>
      <c r="AZ95" s="124">
        <f>'01 - SO 01 Dvojdom'!F33</f>
        <v>0</v>
      </c>
      <c r="BA95" s="124">
        <f>'01 - SO 01 Dvojdom'!F34</f>
        <v>182627.76999999999</v>
      </c>
      <c r="BB95" s="124">
        <f>'01 - SO 01 Dvojdom'!F35</f>
        <v>0</v>
      </c>
      <c r="BC95" s="124">
        <f>'01 - SO 01 Dvojdom'!F36</f>
        <v>0</v>
      </c>
      <c r="BD95" s="126">
        <f>'01 - SO 01 Dvojdom'!F37</f>
        <v>0</v>
      </c>
      <c r="BE95" s="7"/>
      <c r="BT95" s="127" t="s">
        <v>83</v>
      </c>
      <c r="BV95" s="127" t="s">
        <v>77</v>
      </c>
      <c r="BW95" s="127" t="s">
        <v>84</v>
      </c>
      <c r="BX95" s="127" t="s">
        <v>5</v>
      </c>
      <c r="CL95" s="127" t="s">
        <v>1</v>
      </c>
      <c r="CM95" s="127" t="s">
        <v>75</v>
      </c>
    </row>
    <row r="96" s="7" customFormat="1" ht="16.5" customHeight="1">
      <c r="A96" s="115" t="s">
        <v>79</v>
      </c>
      <c r="B96" s="116"/>
      <c r="C96" s="117"/>
      <c r="D96" s="118" t="s">
        <v>85</v>
      </c>
      <c r="E96" s="118"/>
      <c r="F96" s="118"/>
      <c r="G96" s="118"/>
      <c r="H96" s="118"/>
      <c r="I96" s="119"/>
      <c r="J96" s="118" t="s">
        <v>86</v>
      </c>
      <c r="K96" s="118"/>
      <c r="L96" s="118"/>
      <c r="M96" s="118"/>
      <c r="N96" s="118"/>
      <c r="O96" s="118"/>
      <c r="P96" s="118"/>
      <c r="Q96" s="118"/>
      <c r="R96" s="118"/>
      <c r="S96" s="118"/>
      <c r="T96" s="118"/>
      <c r="U96" s="118"/>
      <c r="V96" s="118"/>
      <c r="W96" s="118"/>
      <c r="X96" s="118"/>
      <c r="Y96" s="118"/>
      <c r="Z96" s="118"/>
      <c r="AA96" s="118"/>
      <c r="AB96" s="118"/>
      <c r="AC96" s="118"/>
      <c r="AD96" s="118"/>
      <c r="AE96" s="118"/>
      <c r="AF96" s="118"/>
      <c r="AG96" s="120">
        <f>'02 - SO 01 Zdravotechnika'!J30</f>
        <v>15547.440000000001</v>
      </c>
      <c r="AH96" s="119"/>
      <c r="AI96" s="119"/>
      <c r="AJ96" s="119"/>
      <c r="AK96" s="119"/>
      <c r="AL96" s="119"/>
      <c r="AM96" s="119"/>
      <c r="AN96" s="120">
        <f>SUM(AG96,AT96)</f>
        <v>18656.93</v>
      </c>
      <c r="AO96" s="119"/>
      <c r="AP96" s="119"/>
      <c r="AQ96" s="121" t="s">
        <v>82</v>
      </c>
      <c r="AR96" s="122"/>
      <c r="AS96" s="123">
        <v>0</v>
      </c>
      <c r="AT96" s="124">
        <f>ROUND(SUM(AV96:AW96),2)</f>
        <v>3109.4899999999998</v>
      </c>
      <c r="AU96" s="125">
        <f>'02 - SO 01 Zdravotechnika'!P120</f>
        <v>0</v>
      </c>
      <c r="AV96" s="124">
        <f>'02 - SO 01 Zdravotechnika'!J33</f>
        <v>0</v>
      </c>
      <c r="AW96" s="124">
        <f>'02 - SO 01 Zdravotechnika'!J34</f>
        <v>3109.4899999999998</v>
      </c>
      <c r="AX96" s="124">
        <f>'02 - SO 01 Zdravotechnika'!J35</f>
        <v>0</v>
      </c>
      <c r="AY96" s="124">
        <f>'02 - SO 01 Zdravotechnika'!J36</f>
        <v>0</v>
      </c>
      <c r="AZ96" s="124">
        <f>'02 - SO 01 Zdravotechnika'!F33</f>
        <v>0</v>
      </c>
      <c r="BA96" s="124">
        <f>'02 - SO 01 Zdravotechnika'!F34</f>
        <v>15547.440000000001</v>
      </c>
      <c r="BB96" s="124">
        <f>'02 - SO 01 Zdravotechnika'!F35</f>
        <v>0</v>
      </c>
      <c r="BC96" s="124">
        <f>'02 - SO 01 Zdravotechnika'!F36</f>
        <v>0</v>
      </c>
      <c r="BD96" s="126">
        <f>'02 - SO 01 Zdravotechnika'!F37</f>
        <v>0</v>
      </c>
      <c r="BE96" s="7"/>
      <c r="BT96" s="127" t="s">
        <v>83</v>
      </c>
      <c r="BV96" s="127" t="s">
        <v>77</v>
      </c>
      <c r="BW96" s="127" t="s">
        <v>87</v>
      </c>
      <c r="BX96" s="127" t="s">
        <v>5</v>
      </c>
      <c r="CL96" s="127" t="s">
        <v>1</v>
      </c>
      <c r="CM96" s="127" t="s">
        <v>75</v>
      </c>
    </row>
    <row r="97" s="7" customFormat="1" ht="16.5" customHeight="1">
      <c r="A97" s="115" t="s">
        <v>79</v>
      </c>
      <c r="B97" s="116"/>
      <c r="C97" s="117"/>
      <c r="D97" s="118" t="s">
        <v>88</v>
      </c>
      <c r="E97" s="118"/>
      <c r="F97" s="118"/>
      <c r="G97" s="118"/>
      <c r="H97" s="118"/>
      <c r="I97" s="119"/>
      <c r="J97" s="118" t="s">
        <v>89</v>
      </c>
      <c r="K97" s="118"/>
      <c r="L97" s="118"/>
      <c r="M97" s="118"/>
      <c r="N97" s="118"/>
      <c r="O97" s="118"/>
      <c r="P97" s="118"/>
      <c r="Q97" s="118"/>
      <c r="R97" s="118"/>
      <c r="S97" s="118"/>
      <c r="T97" s="118"/>
      <c r="U97" s="118"/>
      <c r="V97" s="118"/>
      <c r="W97" s="118"/>
      <c r="X97" s="118"/>
      <c r="Y97" s="118"/>
      <c r="Z97" s="118"/>
      <c r="AA97" s="118"/>
      <c r="AB97" s="118"/>
      <c r="AC97" s="118"/>
      <c r="AD97" s="118"/>
      <c r="AE97" s="118"/>
      <c r="AF97" s="118"/>
      <c r="AG97" s="120">
        <f>'03 - SO 01 Eletroinštalácia'!J30</f>
        <v>22946.299999999999</v>
      </c>
      <c r="AH97" s="119"/>
      <c r="AI97" s="119"/>
      <c r="AJ97" s="119"/>
      <c r="AK97" s="119"/>
      <c r="AL97" s="119"/>
      <c r="AM97" s="119"/>
      <c r="AN97" s="120">
        <f>SUM(AG97,AT97)</f>
        <v>27535.559999999998</v>
      </c>
      <c r="AO97" s="119"/>
      <c r="AP97" s="119"/>
      <c r="AQ97" s="121" t="s">
        <v>82</v>
      </c>
      <c r="AR97" s="122"/>
      <c r="AS97" s="123">
        <v>0</v>
      </c>
      <c r="AT97" s="124">
        <f>ROUND(SUM(AV97:AW97),2)</f>
        <v>4589.2600000000002</v>
      </c>
      <c r="AU97" s="125">
        <f>'03 - SO 01 Eletroinštalácia'!P121</f>
        <v>0</v>
      </c>
      <c r="AV97" s="124">
        <f>'03 - SO 01 Eletroinštalácia'!J33</f>
        <v>0</v>
      </c>
      <c r="AW97" s="124">
        <f>'03 - SO 01 Eletroinštalácia'!J34</f>
        <v>4589.2600000000002</v>
      </c>
      <c r="AX97" s="124">
        <f>'03 - SO 01 Eletroinštalácia'!J35</f>
        <v>0</v>
      </c>
      <c r="AY97" s="124">
        <f>'03 - SO 01 Eletroinštalácia'!J36</f>
        <v>0</v>
      </c>
      <c r="AZ97" s="124">
        <f>'03 - SO 01 Eletroinštalácia'!F33</f>
        <v>0</v>
      </c>
      <c r="BA97" s="124">
        <f>'03 - SO 01 Eletroinštalácia'!F34</f>
        <v>22946.299999999999</v>
      </c>
      <c r="BB97" s="124">
        <f>'03 - SO 01 Eletroinštalácia'!F35</f>
        <v>0</v>
      </c>
      <c r="BC97" s="124">
        <f>'03 - SO 01 Eletroinštalácia'!F36</f>
        <v>0</v>
      </c>
      <c r="BD97" s="126">
        <f>'03 - SO 01 Eletroinštalácia'!F37</f>
        <v>0</v>
      </c>
      <c r="BE97" s="7"/>
      <c r="BT97" s="127" t="s">
        <v>83</v>
      </c>
      <c r="BV97" s="127" t="s">
        <v>77</v>
      </c>
      <c r="BW97" s="127" t="s">
        <v>90</v>
      </c>
      <c r="BX97" s="127" t="s">
        <v>5</v>
      </c>
      <c r="CL97" s="127" t="s">
        <v>1</v>
      </c>
      <c r="CM97" s="127" t="s">
        <v>75</v>
      </c>
    </row>
    <row r="98" s="7" customFormat="1" ht="16.5" customHeight="1">
      <c r="A98" s="115" t="s">
        <v>79</v>
      </c>
      <c r="B98" s="116"/>
      <c r="C98" s="117"/>
      <c r="D98" s="118" t="s">
        <v>91</v>
      </c>
      <c r="E98" s="118"/>
      <c r="F98" s="118"/>
      <c r="G98" s="118"/>
      <c r="H98" s="118"/>
      <c r="I98" s="119"/>
      <c r="J98" s="118" t="s">
        <v>92</v>
      </c>
      <c r="K98" s="118"/>
      <c r="L98" s="118"/>
      <c r="M98" s="118"/>
      <c r="N98" s="118"/>
      <c r="O98" s="118"/>
      <c r="P98" s="118"/>
      <c r="Q98" s="118"/>
      <c r="R98" s="118"/>
      <c r="S98" s="118"/>
      <c r="T98" s="118"/>
      <c r="U98" s="118"/>
      <c r="V98" s="118"/>
      <c r="W98" s="118"/>
      <c r="X98" s="118"/>
      <c r="Y98" s="118"/>
      <c r="Z98" s="118"/>
      <c r="AA98" s="118"/>
      <c r="AB98" s="118"/>
      <c r="AC98" s="118"/>
      <c r="AD98" s="118"/>
      <c r="AE98" s="118"/>
      <c r="AF98" s="118"/>
      <c r="AG98" s="120">
        <f>'04 - SO 01 Ústredné vykur...'!J30</f>
        <v>22796.07</v>
      </c>
      <c r="AH98" s="119"/>
      <c r="AI98" s="119"/>
      <c r="AJ98" s="119"/>
      <c r="AK98" s="119"/>
      <c r="AL98" s="119"/>
      <c r="AM98" s="119"/>
      <c r="AN98" s="120">
        <f>SUM(AG98,AT98)</f>
        <v>27355.279999999999</v>
      </c>
      <c r="AO98" s="119"/>
      <c r="AP98" s="119"/>
      <c r="AQ98" s="121" t="s">
        <v>82</v>
      </c>
      <c r="AR98" s="122"/>
      <c r="AS98" s="123">
        <v>0</v>
      </c>
      <c r="AT98" s="124">
        <f>ROUND(SUM(AV98:AW98),2)</f>
        <v>4559.21</v>
      </c>
      <c r="AU98" s="125">
        <f>'04 - SO 01 Ústredné vykur...'!P123</f>
        <v>0</v>
      </c>
      <c r="AV98" s="124">
        <f>'04 - SO 01 Ústredné vykur...'!J33</f>
        <v>0</v>
      </c>
      <c r="AW98" s="124">
        <f>'04 - SO 01 Ústredné vykur...'!J34</f>
        <v>4559.21</v>
      </c>
      <c r="AX98" s="124">
        <f>'04 - SO 01 Ústredné vykur...'!J35</f>
        <v>0</v>
      </c>
      <c r="AY98" s="124">
        <f>'04 - SO 01 Ústredné vykur...'!J36</f>
        <v>0</v>
      </c>
      <c r="AZ98" s="124">
        <f>'04 - SO 01 Ústredné vykur...'!F33</f>
        <v>0</v>
      </c>
      <c r="BA98" s="124">
        <f>'04 - SO 01 Ústredné vykur...'!F34</f>
        <v>22796.07</v>
      </c>
      <c r="BB98" s="124">
        <f>'04 - SO 01 Ústredné vykur...'!F35</f>
        <v>0</v>
      </c>
      <c r="BC98" s="124">
        <f>'04 - SO 01 Ústredné vykur...'!F36</f>
        <v>0</v>
      </c>
      <c r="BD98" s="126">
        <f>'04 - SO 01 Ústredné vykur...'!F37</f>
        <v>0</v>
      </c>
      <c r="BE98" s="7"/>
      <c r="BT98" s="127" t="s">
        <v>83</v>
      </c>
      <c r="BV98" s="127" t="s">
        <v>77</v>
      </c>
      <c r="BW98" s="127" t="s">
        <v>93</v>
      </c>
      <c r="BX98" s="127" t="s">
        <v>5</v>
      </c>
      <c r="CL98" s="127" t="s">
        <v>1</v>
      </c>
      <c r="CM98" s="127" t="s">
        <v>75</v>
      </c>
    </row>
    <row r="99" s="7" customFormat="1" ht="16.5" customHeight="1">
      <c r="A99" s="115" t="s">
        <v>79</v>
      </c>
      <c r="B99" s="116"/>
      <c r="C99" s="117"/>
      <c r="D99" s="118" t="s">
        <v>94</v>
      </c>
      <c r="E99" s="118"/>
      <c r="F99" s="118"/>
      <c r="G99" s="118"/>
      <c r="H99" s="118"/>
      <c r="I99" s="119"/>
      <c r="J99" s="118" t="s">
        <v>95</v>
      </c>
      <c r="K99" s="118"/>
      <c r="L99" s="118"/>
      <c r="M99" s="118"/>
      <c r="N99" s="118"/>
      <c r="O99" s="118"/>
      <c r="P99" s="118"/>
      <c r="Q99" s="118"/>
      <c r="R99" s="118"/>
      <c r="S99" s="118"/>
      <c r="T99" s="118"/>
      <c r="U99" s="118"/>
      <c r="V99" s="118"/>
      <c r="W99" s="118"/>
      <c r="X99" s="118"/>
      <c r="Y99" s="118"/>
      <c r="Z99" s="118"/>
      <c r="AA99" s="118"/>
      <c r="AB99" s="118"/>
      <c r="AC99" s="118"/>
      <c r="AD99" s="118"/>
      <c r="AE99" s="118"/>
      <c r="AF99" s="118"/>
      <c r="AG99" s="120">
        <f>'05 - SO 01 Strecha'!J30</f>
        <v>17821.709999999999</v>
      </c>
      <c r="AH99" s="119"/>
      <c r="AI99" s="119"/>
      <c r="AJ99" s="119"/>
      <c r="AK99" s="119"/>
      <c r="AL99" s="119"/>
      <c r="AM99" s="119"/>
      <c r="AN99" s="120">
        <f>SUM(AG99,AT99)</f>
        <v>21386.049999999999</v>
      </c>
      <c r="AO99" s="119"/>
      <c r="AP99" s="119"/>
      <c r="AQ99" s="121" t="s">
        <v>82</v>
      </c>
      <c r="AR99" s="122"/>
      <c r="AS99" s="123">
        <v>0</v>
      </c>
      <c r="AT99" s="124">
        <f>ROUND(SUM(AV99:AW99),2)</f>
        <v>3564.3400000000001</v>
      </c>
      <c r="AU99" s="125">
        <f>'05 - SO 01 Strecha'!P118</f>
        <v>0</v>
      </c>
      <c r="AV99" s="124">
        <f>'05 - SO 01 Strecha'!J33</f>
        <v>0</v>
      </c>
      <c r="AW99" s="124">
        <f>'05 - SO 01 Strecha'!J34</f>
        <v>3564.3400000000001</v>
      </c>
      <c r="AX99" s="124">
        <f>'05 - SO 01 Strecha'!J35</f>
        <v>0</v>
      </c>
      <c r="AY99" s="124">
        <f>'05 - SO 01 Strecha'!J36</f>
        <v>0</v>
      </c>
      <c r="AZ99" s="124">
        <f>'05 - SO 01 Strecha'!F33</f>
        <v>0</v>
      </c>
      <c r="BA99" s="124">
        <f>'05 - SO 01 Strecha'!F34</f>
        <v>17821.709999999999</v>
      </c>
      <c r="BB99" s="124">
        <f>'05 - SO 01 Strecha'!F35</f>
        <v>0</v>
      </c>
      <c r="BC99" s="124">
        <f>'05 - SO 01 Strecha'!F36</f>
        <v>0</v>
      </c>
      <c r="BD99" s="126">
        <f>'05 - SO 01 Strecha'!F37</f>
        <v>0</v>
      </c>
      <c r="BE99" s="7"/>
      <c r="BT99" s="127" t="s">
        <v>83</v>
      </c>
      <c r="BV99" s="127" t="s">
        <v>77</v>
      </c>
      <c r="BW99" s="127" t="s">
        <v>96</v>
      </c>
      <c r="BX99" s="127" t="s">
        <v>5</v>
      </c>
      <c r="CL99" s="127" t="s">
        <v>1</v>
      </c>
      <c r="CM99" s="127" t="s">
        <v>75</v>
      </c>
    </row>
    <row r="100" s="7" customFormat="1" ht="16.5" customHeight="1">
      <c r="A100" s="115" t="s">
        <v>79</v>
      </c>
      <c r="B100" s="116"/>
      <c r="C100" s="117"/>
      <c r="D100" s="118" t="s">
        <v>97</v>
      </c>
      <c r="E100" s="118"/>
      <c r="F100" s="118"/>
      <c r="G100" s="118"/>
      <c r="H100" s="118"/>
      <c r="I100" s="119"/>
      <c r="J100" s="118" t="s">
        <v>98</v>
      </c>
      <c r="K100" s="118"/>
      <c r="L100" s="118"/>
      <c r="M100" s="118"/>
      <c r="N100" s="118"/>
      <c r="O100" s="118"/>
      <c r="P100" s="118"/>
      <c r="Q100" s="118"/>
      <c r="R100" s="118"/>
      <c r="S100" s="118"/>
      <c r="T100" s="118"/>
      <c r="U100" s="118"/>
      <c r="V100" s="118"/>
      <c r="W100" s="118"/>
      <c r="X100" s="118"/>
      <c r="Y100" s="118"/>
      <c r="Z100" s="118"/>
      <c r="AA100" s="118"/>
      <c r="AB100" s="118"/>
      <c r="AC100" s="118"/>
      <c r="AD100" s="118"/>
      <c r="AE100" s="118"/>
      <c r="AF100" s="118"/>
      <c r="AG100" s="120">
        <f>'06 - Vonkajšia kanalizácia'!J30</f>
        <v>11505.139999999999</v>
      </c>
      <c r="AH100" s="119"/>
      <c r="AI100" s="119"/>
      <c r="AJ100" s="119"/>
      <c r="AK100" s="119"/>
      <c r="AL100" s="119"/>
      <c r="AM100" s="119"/>
      <c r="AN100" s="120">
        <f>SUM(AG100,AT100)</f>
        <v>13806.17</v>
      </c>
      <c r="AO100" s="119"/>
      <c r="AP100" s="119"/>
      <c r="AQ100" s="121" t="s">
        <v>82</v>
      </c>
      <c r="AR100" s="122"/>
      <c r="AS100" s="123">
        <v>0</v>
      </c>
      <c r="AT100" s="124">
        <f>ROUND(SUM(AV100:AW100),2)</f>
        <v>2301.0300000000002</v>
      </c>
      <c r="AU100" s="125">
        <f>'06 - Vonkajšia kanalizácia'!P121</f>
        <v>257.27522651999999</v>
      </c>
      <c r="AV100" s="124">
        <f>'06 - Vonkajšia kanalizácia'!J33</f>
        <v>0</v>
      </c>
      <c r="AW100" s="124">
        <f>'06 - Vonkajšia kanalizácia'!J34</f>
        <v>2301.0300000000002</v>
      </c>
      <c r="AX100" s="124">
        <f>'06 - Vonkajšia kanalizácia'!J35</f>
        <v>0</v>
      </c>
      <c r="AY100" s="124">
        <f>'06 - Vonkajšia kanalizácia'!J36</f>
        <v>0</v>
      </c>
      <c r="AZ100" s="124">
        <f>'06 - Vonkajšia kanalizácia'!F33</f>
        <v>0</v>
      </c>
      <c r="BA100" s="124">
        <f>'06 - Vonkajšia kanalizácia'!F34</f>
        <v>11505.139999999999</v>
      </c>
      <c r="BB100" s="124">
        <f>'06 - Vonkajšia kanalizácia'!F35</f>
        <v>0</v>
      </c>
      <c r="BC100" s="124">
        <f>'06 - Vonkajšia kanalizácia'!F36</f>
        <v>0</v>
      </c>
      <c r="BD100" s="126">
        <f>'06 - Vonkajšia kanalizácia'!F37</f>
        <v>0</v>
      </c>
      <c r="BE100" s="7"/>
      <c r="BT100" s="127" t="s">
        <v>83</v>
      </c>
      <c r="BV100" s="127" t="s">
        <v>77</v>
      </c>
      <c r="BW100" s="127" t="s">
        <v>99</v>
      </c>
      <c r="BX100" s="127" t="s">
        <v>5</v>
      </c>
      <c r="CL100" s="127" t="s">
        <v>1</v>
      </c>
      <c r="CM100" s="127" t="s">
        <v>75</v>
      </c>
    </row>
    <row r="101" s="7" customFormat="1" ht="16.5" customHeight="1">
      <c r="A101" s="115" t="s">
        <v>79</v>
      </c>
      <c r="B101" s="116"/>
      <c r="C101" s="117"/>
      <c r="D101" s="118" t="s">
        <v>100</v>
      </c>
      <c r="E101" s="118"/>
      <c r="F101" s="118"/>
      <c r="G101" s="118"/>
      <c r="H101" s="118"/>
      <c r="I101" s="119"/>
      <c r="J101" s="118" t="s">
        <v>101</v>
      </c>
      <c r="K101" s="118"/>
      <c r="L101" s="118"/>
      <c r="M101" s="118"/>
      <c r="N101" s="118"/>
      <c r="O101" s="118"/>
      <c r="P101" s="118"/>
      <c r="Q101" s="118"/>
      <c r="R101" s="118"/>
      <c r="S101" s="118"/>
      <c r="T101" s="118"/>
      <c r="U101" s="118"/>
      <c r="V101" s="118"/>
      <c r="W101" s="118"/>
      <c r="X101" s="118"/>
      <c r="Y101" s="118"/>
      <c r="Z101" s="118"/>
      <c r="AA101" s="118"/>
      <c r="AB101" s="118"/>
      <c r="AC101" s="118"/>
      <c r="AD101" s="118"/>
      <c r="AE101" s="118"/>
      <c r="AF101" s="118"/>
      <c r="AG101" s="120">
        <f>'07 - Vonkajšie osvetlenie'!J30</f>
        <v>5162.8599999999997</v>
      </c>
      <c r="AH101" s="119"/>
      <c r="AI101" s="119"/>
      <c r="AJ101" s="119"/>
      <c r="AK101" s="119"/>
      <c r="AL101" s="119"/>
      <c r="AM101" s="119"/>
      <c r="AN101" s="120">
        <f>SUM(AG101,AT101)</f>
        <v>6195.4299999999994</v>
      </c>
      <c r="AO101" s="119"/>
      <c r="AP101" s="119"/>
      <c r="AQ101" s="121" t="s">
        <v>82</v>
      </c>
      <c r="AR101" s="122"/>
      <c r="AS101" s="123">
        <v>0</v>
      </c>
      <c r="AT101" s="124">
        <f>ROUND(SUM(AV101:AW101),2)</f>
        <v>1032.5699999999999</v>
      </c>
      <c r="AU101" s="125">
        <f>'07 - Vonkajšie osvetlenie'!P121</f>
        <v>0</v>
      </c>
      <c r="AV101" s="124">
        <f>'07 - Vonkajšie osvetlenie'!J33</f>
        <v>0</v>
      </c>
      <c r="AW101" s="124">
        <f>'07 - Vonkajšie osvetlenie'!J34</f>
        <v>1032.5699999999999</v>
      </c>
      <c r="AX101" s="124">
        <f>'07 - Vonkajšie osvetlenie'!J35</f>
        <v>0</v>
      </c>
      <c r="AY101" s="124">
        <f>'07 - Vonkajšie osvetlenie'!J36</f>
        <v>0</v>
      </c>
      <c r="AZ101" s="124">
        <f>'07 - Vonkajšie osvetlenie'!F33</f>
        <v>0</v>
      </c>
      <c r="BA101" s="124">
        <f>'07 - Vonkajšie osvetlenie'!F34</f>
        <v>5162.8599999999997</v>
      </c>
      <c r="BB101" s="124">
        <f>'07 - Vonkajšie osvetlenie'!F35</f>
        <v>0</v>
      </c>
      <c r="BC101" s="124">
        <f>'07 - Vonkajšie osvetlenie'!F36</f>
        <v>0</v>
      </c>
      <c r="BD101" s="126">
        <f>'07 - Vonkajšie osvetlenie'!F37</f>
        <v>0</v>
      </c>
      <c r="BE101" s="7"/>
      <c r="BT101" s="127" t="s">
        <v>83</v>
      </c>
      <c r="BV101" s="127" t="s">
        <v>77</v>
      </c>
      <c r="BW101" s="127" t="s">
        <v>102</v>
      </c>
      <c r="BX101" s="127" t="s">
        <v>5</v>
      </c>
      <c r="CL101" s="127" t="s">
        <v>1</v>
      </c>
      <c r="CM101" s="127" t="s">
        <v>75</v>
      </c>
    </row>
    <row r="102" s="7" customFormat="1" ht="16.5" customHeight="1">
      <c r="A102" s="115" t="s">
        <v>79</v>
      </c>
      <c r="B102" s="116"/>
      <c r="C102" s="117"/>
      <c r="D102" s="118" t="s">
        <v>103</v>
      </c>
      <c r="E102" s="118"/>
      <c r="F102" s="118"/>
      <c r="G102" s="118"/>
      <c r="H102" s="118"/>
      <c r="I102" s="119"/>
      <c r="J102" s="118" t="s">
        <v>104</v>
      </c>
      <c r="K102" s="118"/>
      <c r="L102" s="118"/>
      <c r="M102" s="118"/>
      <c r="N102" s="118"/>
      <c r="O102" s="118"/>
      <c r="P102" s="118"/>
      <c r="Q102" s="118"/>
      <c r="R102" s="118"/>
      <c r="S102" s="118"/>
      <c r="T102" s="118"/>
      <c r="U102" s="118"/>
      <c r="V102" s="118"/>
      <c r="W102" s="118"/>
      <c r="X102" s="118"/>
      <c r="Y102" s="118"/>
      <c r="Z102" s="118"/>
      <c r="AA102" s="118"/>
      <c r="AB102" s="118"/>
      <c r="AC102" s="118"/>
      <c r="AD102" s="118"/>
      <c r="AE102" s="118"/>
      <c r="AF102" s="118"/>
      <c r="AG102" s="120">
        <f>'08 - Vonkajšie rozvody NN'!J30</f>
        <v>2356.1700000000001</v>
      </c>
      <c r="AH102" s="119"/>
      <c r="AI102" s="119"/>
      <c r="AJ102" s="119"/>
      <c r="AK102" s="119"/>
      <c r="AL102" s="119"/>
      <c r="AM102" s="119"/>
      <c r="AN102" s="120">
        <f>SUM(AG102,AT102)</f>
        <v>2827.4000000000001</v>
      </c>
      <c r="AO102" s="119"/>
      <c r="AP102" s="119"/>
      <c r="AQ102" s="121" t="s">
        <v>82</v>
      </c>
      <c r="AR102" s="122"/>
      <c r="AS102" s="123">
        <v>0</v>
      </c>
      <c r="AT102" s="124">
        <f>ROUND(SUM(AV102:AW102),2)</f>
        <v>471.23000000000002</v>
      </c>
      <c r="AU102" s="125">
        <f>'08 - Vonkajšie rozvody NN'!P121</f>
        <v>0</v>
      </c>
      <c r="AV102" s="124">
        <f>'08 - Vonkajšie rozvody NN'!J33</f>
        <v>0</v>
      </c>
      <c r="AW102" s="124">
        <f>'08 - Vonkajšie rozvody NN'!J34</f>
        <v>471.23000000000002</v>
      </c>
      <c r="AX102" s="124">
        <f>'08 - Vonkajšie rozvody NN'!J35</f>
        <v>0</v>
      </c>
      <c r="AY102" s="124">
        <f>'08 - Vonkajšie rozvody NN'!J36</f>
        <v>0</v>
      </c>
      <c r="AZ102" s="124">
        <f>'08 - Vonkajšie rozvody NN'!F33</f>
        <v>0</v>
      </c>
      <c r="BA102" s="124">
        <f>'08 - Vonkajšie rozvody NN'!F34</f>
        <v>2356.1700000000001</v>
      </c>
      <c r="BB102" s="124">
        <f>'08 - Vonkajšie rozvody NN'!F35</f>
        <v>0</v>
      </c>
      <c r="BC102" s="124">
        <f>'08 - Vonkajšie rozvody NN'!F36</f>
        <v>0</v>
      </c>
      <c r="BD102" s="126">
        <f>'08 - Vonkajšie rozvody NN'!F37</f>
        <v>0</v>
      </c>
      <c r="BE102" s="7"/>
      <c r="BT102" s="127" t="s">
        <v>83</v>
      </c>
      <c r="BV102" s="127" t="s">
        <v>77</v>
      </c>
      <c r="BW102" s="127" t="s">
        <v>105</v>
      </c>
      <c r="BX102" s="127" t="s">
        <v>5</v>
      </c>
      <c r="CL102" s="127" t="s">
        <v>1</v>
      </c>
      <c r="CM102" s="127" t="s">
        <v>75</v>
      </c>
    </row>
    <row r="103" s="7" customFormat="1" ht="37.5" customHeight="1">
      <c r="A103" s="115" t="s">
        <v>79</v>
      </c>
      <c r="B103" s="116"/>
      <c r="C103" s="117"/>
      <c r="D103" s="118" t="s">
        <v>106</v>
      </c>
      <c r="E103" s="118"/>
      <c r="F103" s="118"/>
      <c r="G103" s="118"/>
      <c r="H103" s="118"/>
      <c r="I103" s="119"/>
      <c r="J103" s="118" t="s">
        <v>107</v>
      </c>
      <c r="K103" s="118"/>
      <c r="L103" s="118"/>
      <c r="M103" s="118"/>
      <c r="N103" s="118"/>
      <c r="O103" s="118"/>
      <c r="P103" s="118"/>
      <c r="Q103" s="118"/>
      <c r="R103" s="118"/>
      <c r="S103" s="118"/>
      <c r="T103" s="118"/>
      <c r="U103" s="118"/>
      <c r="V103" s="118"/>
      <c r="W103" s="118"/>
      <c r="X103" s="118"/>
      <c r="Y103" s="118"/>
      <c r="Z103" s="118"/>
      <c r="AA103" s="118"/>
      <c r="AB103" s="118"/>
      <c r="AC103" s="118"/>
      <c r="AD103" s="118"/>
      <c r="AE103" s="118"/>
      <c r="AF103" s="118"/>
      <c r="AG103" s="120">
        <f>'09 - SO 02 Oplotenie - do...'!J30</f>
        <v>25429.599999999999</v>
      </c>
      <c r="AH103" s="119"/>
      <c r="AI103" s="119"/>
      <c r="AJ103" s="119"/>
      <c r="AK103" s="119"/>
      <c r="AL103" s="119"/>
      <c r="AM103" s="119"/>
      <c r="AN103" s="120">
        <f>SUM(AG103,AT103)</f>
        <v>30515.519999999997</v>
      </c>
      <c r="AO103" s="119"/>
      <c r="AP103" s="119"/>
      <c r="AQ103" s="121" t="s">
        <v>82</v>
      </c>
      <c r="AR103" s="122"/>
      <c r="AS103" s="123">
        <v>0</v>
      </c>
      <c r="AT103" s="124">
        <f>ROUND(SUM(AV103:AW103),2)</f>
        <v>5085.9200000000001</v>
      </c>
      <c r="AU103" s="125">
        <f>'09 - SO 02 Oplotenie - do...'!P124</f>
        <v>171.59897712999998</v>
      </c>
      <c r="AV103" s="124">
        <f>'09 - SO 02 Oplotenie - do...'!J33</f>
        <v>0</v>
      </c>
      <c r="AW103" s="124">
        <f>'09 - SO 02 Oplotenie - do...'!J34</f>
        <v>5085.9200000000001</v>
      </c>
      <c r="AX103" s="124">
        <f>'09 - SO 02 Oplotenie - do...'!J35</f>
        <v>0</v>
      </c>
      <c r="AY103" s="124">
        <f>'09 - SO 02 Oplotenie - do...'!J36</f>
        <v>0</v>
      </c>
      <c r="AZ103" s="124">
        <f>'09 - SO 02 Oplotenie - do...'!F33</f>
        <v>0</v>
      </c>
      <c r="BA103" s="124">
        <f>'09 - SO 02 Oplotenie - do...'!F34</f>
        <v>25429.599999999999</v>
      </c>
      <c r="BB103" s="124">
        <f>'09 - SO 02 Oplotenie - do...'!F35</f>
        <v>0</v>
      </c>
      <c r="BC103" s="124">
        <f>'09 - SO 02 Oplotenie - do...'!F36</f>
        <v>0</v>
      </c>
      <c r="BD103" s="126">
        <f>'09 - SO 02 Oplotenie - do...'!F37</f>
        <v>0</v>
      </c>
      <c r="BE103" s="7"/>
      <c r="BT103" s="127" t="s">
        <v>83</v>
      </c>
      <c r="BV103" s="127" t="s">
        <v>77</v>
      </c>
      <c r="BW103" s="127" t="s">
        <v>108</v>
      </c>
      <c r="BX103" s="127" t="s">
        <v>5</v>
      </c>
      <c r="CL103" s="127" t="s">
        <v>1</v>
      </c>
      <c r="CM103" s="127" t="s">
        <v>75</v>
      </c>
    </row>
    <row r="104" s="7" customFormat="1" ht="16.5" customHeight="1">
      <c r="A104" s="115" t="s">
        <v>79</v>
      </c>
      <c r="B104" s="116"/>
      <c r="C104" s="117"/>
      <c r="D104" s="118" t="s">
        <v>109</v>
      </c>
      <c r="E104" s="118"/>
      <c r="F104" s="118"/>
      <c r="G104" s="118"/>
      <c r="H104" s="118"/>
      <c r="I104" s="119"/>
      <c r="J104" s="118" t="s">
        <v>110</v>
      </c>
      <c r="K104" s="118"/>
      <c r="L104" s="118"/>
      <c r="M104" s="118"/>
      <c r="N104" s="118"/>
      <c r="O104" s="118"/>
      <c r="P104" s="118"/>
      <c r="Q104" s="118"/>
      <c r="R104" s="118"/>
      <c r="S104" s="118"/>
      <c r="T104" s="118"/>
      <c r="U104" s="118"/>
      <c r="V104" s="118"/>
      <c r="W104" s="118"/>
      <c r="X104" s="118"/>
      <c r="Y104" s="118"/>
      <c r="Z104" s="118"/>
      <c r="AA104" s="118"/>
      <c r="AB104" s="118"/>
      <c r="AC104" s="118"/>
      <c r="AD104" s="118"/>
      <c r="AE104" s="118"/>
      <c r="AF104" s="118"/>
      <c r="AG104" s="120">
        <f>'10 - SO 03 Spevnené plochy'!J30</f>
        <v>38657.620000000003</v>
      </c>
      <c r="AH104" s="119"/>
      <c r="AI104" s="119"/>
      <c r="AJ104" s="119"/>
      <c r="AK104" s="119"/>
      <c r="AL104" s="119"/>
      <c r="AM104" s="119"/>
      <c r="AN104" s="120">
        <f>SUM(AG104,AT104)</f>
        <v>46389.139999999999</v>
      </c>
      <c r="AO104" s="119"/>
      <c r="AP104" s="119"/>
      <c r="AQ104" s="121" t="s">
        <v>82</v>
      </c>
      <c r="AR104" s="122"/>
      <c r="AS104" s="123">
        <v>0</v>
      </c>
      <c r="AT104" s="124">
        <f>ROUND(SUM(AV104:AW104),2)</f>
        <v>7731.5200000000004</v>
      </c>
      <c r="AU104" s="125">
        <f>'10 - SO 03 Spevnené plochy'!P127</f>
        <v>483.57741621000002</v>
      </c>
      <c r="AV104" s="124">
        <f>'10 - SO 03 Spevnené plochy'!J33</f>
        <v>0</v>
      </c>
      <c r="AW104" s="124">
        <f>'10 - SO 03 Spevnené plochy'!J34</f>
        <v>7731.5200000000004</v>
      </c>
      <c r="AX104" s="124">
        <f>'10 - SO 03 Spevnené plochy'!J35</f>
        <v>0</v>
      </c>
      <c r="AY104" s="124">
        <f>'10 - SO 03 Spevnené plochy'!J36</f>
        <v>0</v>
      </c>
      <c r="AZ104" s="124">
        <f>'10 - SO 03 Spevnené plochy'!F33</f>
        <v>0</v>
      </c>
      <c r="BA104" s="124">
        <f>'10 - SO 03 Spevnené plochy'!F34</f>
        <v>38657.620000000003</v>
      </c>
      <c r="BB104" s="124">
        <f>'10 - SO 03 Spevnené plochy'!F35</f>
        <v>0</v>
      </c>
      <c r="BC104" s="124">
        <f>'10 - SO 03 Spevnené plochy'!F36</f>
        <v>0</v>
      </c>
      <c r="BD104" s="126">
        <f>'10 - SO 03 Spevnené plochy'!F37</f>
        <v>0</v>
      </c>
      <c r="BE104" s="7"/>
      <c r="BT104" s="127" t="s">
        <v>83</v>
      </c>
      <c r="BV104" s="127" t="s">
        <v>77</v>
      </c>
      <c r="BW104" s="127" t="s">
        <v>111</v>
      </c>
      <c r="BX104" s="127" t="s">
        <v>5</v>
      </c>
      <c r="CL104" s="127" t="s">
        <v>1</v>
      </c>
      <c r="CM104" s="127" t="s">
        <v>75</v>
      </c>
    </row>
    <row r="105" s="7" customFormat="1" ht="37.5" customHeight="1">
      <c r="A105" s="115" t="s">
        <v>79</v>
      </c>
      <c r="B105" s="116"/>
      <c r="C105" s="117"/>
      <c r="D105" s="118" t="s">
        <v>112</v>
      </c>
      <c r="E105" s="118"/>
      <c r="F105" s="118"/>
      <c r="G105" s="118"/>
      <c r="H105" s="118"/>
      <c r="I105" s="119"/>
      <c r="J105" s="118" t="s">
        <v>113</v>
      </c>
      <c r="K105" s="118"/>
      <c r="L105" s="118"/>
      <c r="M105" s="118"/>
      <c r="N105" s="118"/>
      <c r="O105" s="118"/>
      <c r="P105" s="118"/>
      <c r="Q105" s="118"/>
      <c r="R105" s="118"/>
      <c r="S105" s="118"/>
      <c r="T105" s="118"/>
      <c r="U105" s="118"/>
      <c r="V105" s="118"/>
      <c r="W105" s="118"/>
      <c r="X105" s="118"/>
      <c r="Y105" s="118"/>
      <c r="Z105" s="118"/>
      <c r="AA105" s="118"/>
      <c r="AB105" s="118"/>
      <c r="AC105" s="118"/>
      <c r="AD105" s="118"/>
      <c r="AE105" s="118"/>
      <c r="AF105" s="118"/>
      <c r="AG105" s="120">
        <f>'11 - SO 04 Oplotenie - na...'!J30</f>
        <v>5148.3199999999997</v>
      </c>
      <c r="AH105" s="119"/>
      <c r="AI105" s="119"/>
      <c r="AJ105" s="119"/>
      <c r="AK105" s="119"/>
      <c r="AL105" s="119"/>
      <c r="AM105" s="119"/>
      <c r="AN105" s="120">
        <f>SUM(AG105,AT105)</f>
        <v>6177.9799999999996</v>
      </c>
      <c r="AO105" s="119"/>
      <c r="AP105" s="119"/>
      <c r="AQ105" s="121" t="s">
        <v>82</v>
      </c>
      <c r="AR105" s="122"/>
      <c r="AS105" s="128">
        <v>0</v>
      </c>
      <c r="AT105" s="129">
        <f>ROUND(SUM(AV105:AW105),2)</f>
        <v>1029.6600000000001</v>
      </c>
      <c r="AU105" s="130">
        <f>'11 - SO 04 Oplotenie - na...'!P122</f>
        <v>89.382677000000001</v>
      </c>
      <c r="AV105" s="129">
        <f>'11 - SO 04 Oplotenie - na...'!J33</f>
        <v>0</v>
      </c>
      <c r="AW105" s="129">
        <f>'11 - SO 04 Oplotenie - na...'!J34</f>
        <v>1029.6600000000001</v>
      </c>
      <c r="AX105" s="129">
        <f>'11 - SO 04 Oplotenie - na...'!J35</f>
        <v>0</v>
      </c>
      <c r="AY105" s="129">
        <f>'11 - SO 04 Oplotenie - na...'!J36</f>
        <v>0</v>
      </c>
      <c r="AZ105" s="129">
        <f>'11 - SO 04 Oplotenie - na...'!F33</f>
        <v>0</v>
      </c>
      <c r="BA105" s="129">
        <f>'11 - SO 04 Oplotenie - na...'!F34</f>
        <v>5148.3199999999997</v>
      </c>
      <c r="BB105" s="129">
        <f>'11 - SO 04 Oplotenie - na...'!F35</f>
        <v>0</v>
      </c>
      <c r="BC105" s="129">
        <f>'11 - SO 04 Oplotenie - na...'!F36</f>
        <v>0</v>
      </c>
      <c r="BD105" s="131">
        <f>'11 - SO 04 Oplotenie - na...'!F37</f>
        <v>0</v>
      </c>
      <c r="BE105" s="7"/>
      <c r="BT105" s="127" t="s">
        <v>83</v>
      </c>
      <c r="BV105" s="127" t="s">
        <v>77</v>
      </c>
      <c r="BW105" s="127" t="s">
        <v>114</v>
      </c>
      <c r="BX105" s="127" t="s">
        <v>5</v>
      </c>
      <c r="CL105" s="127" t="s">
        <v>1</v>
      </c>
      <c r="CM105" s="127" t="s">
        <v>75</v>
      </c>
    </row>
    <row r="106" s="2" customFormat="1" ht="30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  <c r="O106" s="31"/>
      <c r="P106" s="31"/>
      <c r="Q106" s="31"/>
      <c r="R106" s="31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  <c r="AF106" s="31"/>
      <c r="AG106" s="31"/>
      <c r="AH106" s="31"/>
      <c r="AI106" s="31"/>
      <c r="AJ106" s="31"/>
      <c r="AK106" s="31"/>
      <c r="AL106" s="31"/>
      <c r="AM106" s="31"/>
      <c r="AN106" s="31"/>
      <c r="AO106" s="31"/>
      <c r="AP106" s="31"/>
      <c r="AQ106" s="31"/>
      <c r="AR106" s="35"/>
      <c r="AS106" s="29"/>
      <c r="AT106" s="29"/>
      <c r="AU106" s="29"/>
      <c r="AV106" s="29"/>
      <c r="AW106" s="29"/>
      <c r="AX106" s="29"/>
      <c r="AY106" s="29"/>
      <c r="AZ106" s="29"/>
      <c r="BA106" s="29"/>
      <c r="BB106" s="29"/>
      <c r="BC106" s="29"/>
      <c r="BD106" s="29"/>
      <c r="BE106" s="29"/>
    </row>
    <row r="107" s="2" customFormat="1" ht="6.96" customHeight="1">
      <c r="A107" s="29"/>
      <c r="B107" s="62"/>
      <c r="C107" s="63"/>
      <c r="D107" s="63"/>
      <c r="E107" s="63"/>
      <c r="F107" s="63"/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63"/>
      <c r="R107" s="63"/>
      <c r="S107" s="63"/>
      <c r="T107" s="63"/>
      <c r="U107" s="63"/>
      <c r="V107" s="63"/>
      <c r="W107" s="63"/>
      <c r="X107" s="63"/>
      <c r="Y107" s="63"/>
      <c r="Z107" s="63"/>
      <c r="AA107" s="63"/>
      <c r="AB107" s="63"/>
      <c r="AC107" s="63"/>
      <c r="AD107" s="63"/>
      <c r="AE107" s="63"/>
      <c r="AF107" s="63"/>
      <c r="AG107" s="63"/>
      <c r="AH107" s="63"/>
      <c r="AI107" s="63"/>
      <c r="AJ107" s="63"/>
      <c r="AK107" s="63"/>
      <c r="AL107" s="63"/>
      <c r="AM107" s="63"/>
      <c r="AN107" s="63"/>
      <c r="AO107" s="63"/>
      <c r="AP107" s="63"/>
      <c r="AQ107" s="63"/>
      <c r="AR107" s="35"/>
      <c r="AS107" s="29"/>
      <c r="AT107" s="29"/>
      <c r="AU107" s="29"/>
      <c r="AV107" s="29"/>
      <c r="AW107" s="29"/>
      <c r="AX107" s="29"/>
      <c r="AY107" s="29"/>
      <c r="AZ107" s="29"/>
      <c r="BA107" s="29"/>
      <c r="BB107" s="29"/>
      <c r="BC107" s="29"/>
      <c r="BD107" s="29"/>
      <c r="BE107" s="29"/>
    </row>
  </sheetData>
  <sheetProtection sheet="1" formatColumns="0" formatRows="0" objects="1" scenarios="1" spinCount="100000" saltValue="xYc0oyaodYvnQ9QbBVQGdortdH/1j6qdGgMLBJ0Qgc2oGx/Y39gCVNoKXCstj35QCk3pWX915CIcAtEi4vOUaw==" hashValue="6X4YSw28WHYyM64E//p3kAp2SMYWD+lGX5WROfXn+ie93wHPYXQXl8+mWgW2WOpqUSFyaSslrQv9l+Je4LLAJg==" algorithmName="SHA-512" password="CC35"/>
  <mergeCells count="80">
    <mergeCell ref="C92:G92"/>
    <mergeCell ref="D98:H98"/>
    <mergeCell ref="D99:H99"/>
    <mergeCell ref="D95:H95"/>
    <mergeCell ref="D100:H100"/>
    <mergeCell ref="D97:H97"/>
    <mergeCell ref="D96:H96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L85:AJ85"/>
    <mergeCell ref="D105:H105"/>
    <mergeCell ref="J105:AF105"/>
    <mergeCell ref="K5:AJ5"/>
    <mergeCell ref="K6:AJ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G104:AM104"/>
    <mergeCell ref="AG98:AM98"/>
    <mergeCell ref="AM87:AN87"/>
    <mergeCell ref="AM89:AP89"/>
    <mergeCell ref="AM90:AP90"/>
    <mergeCell ref="AN104:AP104"/>
    <mergeCell ref="AN103:AP103"/>
    <mergeCell ref="AN96:AP96"/>
    <mergeCell ref="AN102:AP102"/>
    <mergeCell ref="AN92:AP92"/>
    <mergeCell ref="AN101:AP101"/>
    <mergeCell ref="AN98:AP98"/>
    <mergeCell ref="AN100:AP100"/>
    <mergeCell ref="AN99:AP99"/>
    <mergeCell ref="AN95:AP95"/>
    <mergeCell ref="AN97:AP97"/>
    <mergeCell ref="AS89:AT91"/>
    <mergeCell ref="AN105:AP105"/>
    <mergeCell ref="AG105:AM105"/>
    <mergeCell ref="AG94:AM94"/>
    <mergeCell ref="AN94:AP94"/>
  </mergeCells>
  <hyperlinks>
    <hyperlink ref="A95" location="'01 - SO 01 Dvojdom'!C2" display="/"/>
    <hyperlink ref="A96" location="'02 - SO 01 Zdravotechnika'!C2" display="/"/>
    <hyperlink ref="A97" location="'03 - SO 01 Eletroinštalácia'!C2" display="/"/>
    <hyperlink ref="A98" location="'04 - SO 01 Ústredné vykur...'!C2" display="/"/>
    <hyperlink ref="A99" location="'05 - SO 01 Strecha'!C2" display="/"/>
    <hyperlink ref="A100" location="'06 - Vonkajšia kanalizácia'!C2" display="/"/>
    <hyperlink ref="A101" location="'07 - Vonkajšie osvetlenie'!C2" display="/"/>
    <hyperlink ref="A102" location="'08 - Vonkajšie rozvody NN'!C2" display="/"/>
    <hyperlink ref="A103" location="'09 - SO 02 Oplotenie - do...'!C2" display="/"/>
    <hyperlink ref="A104" location="'10 - SO 03 Spevnené plochy'!C2" display="/"/>
    <hyperlink ref="A105" location="'11 - SO 04 Oplotenie - na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108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30" customHeight="1">
      <c r="A9" s="29"/>
      <c r="B9" s="35"/>
      <c r="C9" s="29"/>
      <c r="D9" s="29"/>
      <c r="E9" s="138" t="s">
        <v>1477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ROUND(J124, 2)</f>
        <v>25429.599999999999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ROUND((SUM(BE124:BE165)),  2)</f>
        <v>0</v>
      </c>
      <c r="G33" s="152"/>
      <c r="H33" s="152"/>
      <c r="I33" s="153">
        <v>0.20000000000000001</v>
      </c>
      <c r="J33" s="151">
        <f>ROUND(((SUM(BE124:BE165))*I33),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ROUND((SUM(BF124:BF165)),  2)</f>
        <v>25429.599999999999</v>
      </c>
      <c r="G34" s="29"/>
      <c r="H34" s="29"/>
      <c r="I34" s="155">
        <v>0.20000000000000001</v>
      </c>
      <c r="J34" s="154">
        <f>ROUND(((SUM(BF124:BF165))*I34),  2)</f>
        <v>5085.9200000000001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ROUND((SUM(BG124:BG165)),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ROUND((SUM(BH124:BH165)),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ROUND((SUM(BI124:BI165)),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30515.519999999997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30" customHeight="1">
      <c r="A87" s="29"/>
      <c r="B87" s="30"/>
      <c r="C87" s="31"/>
      <c r="D87" s="31"/>
      <c r="E87" s="72" t="str">
        <f>E9</f>
        <v>09 - SO 02 Oplotenie - doplnenie plného oplotenia v prednej časti pozemku v.1,8 m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J124</f>
        <v>25429.599999999999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1296</v>
      </c>
      <c r="E97" s="182"/>
      <c r="F97" s="182"/>
      <c r="G97" s="182"/>
      <c r="H97" s="182"/>
      <c r="I97" s="182"/>
      <c r="J97" s="183">
        <f>J125</f>
        <v>14641.530000000001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1297</v>
      </c>
      <c r="E98" s="188"/>
      <c r="F98" s="188"/>
      <c r="G98" s="188"/>
      <c r="H98" s="188"/>
      <c r="I98" s="188"/>
      <c r="J98" s="189">
        <f>J126</f>
        <v>475.56999999999999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1478</v>
      </c>
      <c r="E99" s="188"/>
      <c r="F99" s="188"/>
      <c r="G99" s="188"/>
      <c r="H99" s="188"/>
      <c r="I99" s="188"/>
      <c r="J99" s="189">
        <f>J131</f>
        <v>3649.9399999999996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125</v>
      </c>
      <c r="E100" s="188"/>
      <c r="F100" s="188"/>
      <c r="G100" s="188"/>
      <c r="H100" s="188"/>
      <c r="I100" s="188"/>
      <c r="J100" s="189">
        <f>J136</f>
        <v>2744.0500000000002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126</v>
      </c>
      <c r="E101" s="188"/>
      <c r="F101" s="188"/>
      <c r="G101" s="188"/>
      <c r="H101" s="188"/>
      <c r="I101" s="188"/>
      <c r="J101" s="189">
        <f>J140</f>
        <v>4683.3900000000003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127</v>
      </c>
      <c r="E102" s="188"/>
      <c r="F102" s="188"/>
      <c r="G102" s="188"/>
      <c r="H102" s="188"/>
      <c r="I102" s="188"/>
      <c r="J102" s="189">
        <f>J146</f>
        <v>3088.5800000000004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9" customFormat="1" ht="24.96" customHeight="1">
      <c r="A103" s="9"/>
      <c r="B103" s="179"/>
      <c r="C103" s="180"/>
      <c r="D103" s="181" t="s">
        <v>128</v>
      </c>
      <c r="E103" s="182"/>
      <c r="F103" s="182"/>
      <c r="G103" s="182"/>
      <c r="H103" s="182"/>
      <c r="I103" s="182"/>
      <c r="J103" s="183">
        <f>J159</f>
        <v>10788.07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hidden="1" s="10" customFormat="1" ht="19.92" customHeight="1">
      <c r="A104" s="10"/>
      <c r="B104" s="185"/>
      <c r="C104" s="186"/>
      <c r="D104" s="187" t="s">
        <v>137</v>
      </c>
      <c r="E104" s="188"/>
      <c r="F104" s="188"/>
      <c r="G104" s="188"/>
      <c r="H104" s="188"/>
      <c r="I104" s="188"/>
      <c r="J104" s="189">
        <f>J160</f>
        <v>10788.07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2" customFormat="1" ht="21.84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hidden="1" s="2" customFormat="1" ht="6.96" customHeight="1">
      <c r="A106" s="29"/>
      <c r="B106" s="62"/>
      <c r="C106" s="63"/>
      <c r="D106" s="63"/>
      <c r="E106" s="63"/>
      <c r="F106" s="63"/>
      <c r="G106" s="63"/>
      <c r="H106" s="63"/>
      <c r="I106" s="63"/>
      <c r="J106" s="63"/>
      <c r="K106" s="63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hidden="1"/>
    <row r="108" hidden="1"/>
    <row r="109" hidden="1"/>
    <row r="110" s="2" customFormat="1" ht="6.96" customHeight="1">
      <c r="A110" s="29"/>
      <c r="B110" s="64"/>
      <c r="C110" s="65"/>
      <c r="D110" s="65"/>
      <c r="E110" s="65"/>
      <c r="F110" s="65"/>
      <c r="G110" s="65"/>
      <c r="H110" s="65"/>
      <c r="I110" s="65"/>
      <c r="J110" s="65"/>
      <c r="K110" s="65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24.96" customHeight="1">
      <c r="A111" s="29"/>
      <c r="B111" s="30"/>
      <c r="C111" s="20" t="s">
        <v>144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13</v>
      </c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6.5" customHeight="1">
      <c r="A114" s="29"/>
      <c r="B114" s="30"/>
      <c r="C114" s="31"/>
      <c r="D114" s="31"/>
      <c r="E114" s="174" t="str">
        <f>E7</f>
        <v>Rekonstrukcia objektu Biovetska 36 Nitra - 1.etapa</v>
      </c>
      <c r="F114" s="26"/>
      <c r="G114" s="26"/>
      <c r="H114" s="26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116</v>
      </c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30" customHeight="1">
      <c r="A116" s="29"/>
      <c r="B116" s="30"/>
      <c r="C116" s="31"/>
      <c r="D116" s="31"/>
      <c r="E116" s="72" t="str">
        <f>E9</f>
        <v>09 - SO 02 Oplotenie - doplnenie plného oplotenia v prednej časti pozemku v.1,8 m</v>
      </c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17</v>
      </c>
      <c r="D118" s="31"/>
      <c r="E118" s="31"/>
      <c r="F118" s="23" t="str">
        <f>F12</f>
        <v xml:space="preserve">Biovetská </v>
      </c>
      <c r="G118" s="31"/>
      <c r="H118" s="31"/>
      <c r="I118" s="26" t="s">
        <v>19</v>
      </c>
      <c r="J118" s="75" t="str">
        <f>IF(J12="","",J12)</f>
        <v>19. 12. 2022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6.96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25.65" customHeight="1">
      <c r="A120" s="29"/>
      <c r="B120" s="30"/>
      <c r="C120" s="26" t="s">
        <v>21</v>
      </c>
      <c r="D120" s="31"/>
      <c r="E120" s="31"/>
      <c r="F120" s="23" t="str">
        <f>E15</f>
        <v>Mesto Nitra</v>
      </c>
      <c r="G120" s="31"/>
      <c r="H120" s="31"/>
      <c r="I120" s="26" t="s">
        <v>29</v>
      </c>
      <c r="J120" s="27" t="str">
        <f>E21</f>
        <v xml:space="preserve">SOAR - ING. BÁRTA JIŘÍ 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5.15" customHeight="1">
      <c r="A121" s="29"/>
      <c r="B121" s="30"/>
      <c r="C121" s="26" t="s">
        <v>25</v>
      </c>
      <c r="D121" s="31"/>
      <c r="E121" s="31"/>
      <c r="F121" s="23" t="str">
        <f>IF(E18="","",E18)</f>
        <v>PP INVEST, s.r.o.</v>
      </c>
      <c r="G121" s="31"/>
      <c r="H121" s="31"/>
      <c r="I121" s="26" t="s">
        <v>32</v>
      </c>
      <c r="J121" s="27" t="str">
        <f>E24</f>
        <v>Ing. Martin Rusnák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0.32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11" customFormat="1" ht="29.28" customHeight="1">
      <c r="A123" s="191"/>
      <c r="B123" s="192"/>
      <c r="C123" s="193" t="s">
        <v>145</v>
      </c>
      <c r="D123" s="194" t="s">
        <v>60</v>
      </c>
      <c r="E123" s="194" t="s">
        <v>56</v>
      </c>
      <c r="F123" s="194" t="s">
        <v>57</v>
      </c>
      <c r="G123" s="194" t="s">
        <v>146</v>
      </c>
      <c r="H123" s="194" t="s">
        <v>147</v>
      </c>
      <c r="I123" s="194" t="s">
        <v>148</v>
      </c>
      <c r="J123" s="195" t="s">
        <v>120</v>
      </c>
      <c r="K123" s="196" t="s">
        <v>149</v>
      </c>
      <c r="L123" s="197"/>
      <c r="M123" s="96" t="s">
        <v>1</v>
      </c>
      <c r="N123" s="97" t="s">
        <v>39</v>
      </c>
      <c r="O123" s="97" t="s">
        <v>150</v>
      </c>
      <c r="P123" s="97" t="s">
        <v>151</v>
      </c>
      <c r="Q123" s="97" t="s">
        <v>152</v>
      </c>
      <c r="R123" s="97" t="s">
        <v>153</v>
      </c>
      <c r="S123" s="97" t="s">
        <v>154</v>
      </c>
      <c r="T123" s="98" t="s">
        <v>155</v>
      </c>
      <c r="U123" s="191"/>
      <c r="V123" s="191"/>
      <c r="W123" s="191"/>
      <c r="X123" s="191"/>
      <c r="Y123" s="191"/>
      <c r="Z123" s="191"/>
      <c r="AA123" s="191"/>
      <c r="AB123" s="191"/>
      <c r="AC123" s="191"/>
      <c r="AD123" s="191"/>
      <c r="AE123" s="191"/>
    </row>
    <row r="124" s="2" customFormat="1" ht="22.8" customHeight="1">
      <c r="A124" s="29"/>
      <c r="B124" s="30"/>
      <c r="C124" s="103" t="s">
        <v>121</v>
      </c>
      <c r="D124" s="31"/>
      <c r="E124" s="31"/>
      <c r="F124" s="31"/>
      <c r="G124" s="31"/>
      <c r="H124" s="31"/>
      <c r="I124" s="31"/>
      <c r="J124" s="198">
        <f>BK124</f>
        <v>25429.599999999999</v>
      </c>
      <c r="K124" s="31"/>
      <c r="L124" s="35"/>
      <c r="M124" s="99"/>
      <c r="N124" s="199"/>
      <c r="O124" s="100"/>
      <c r="P124" s="200">
        <f>P125+P159</f>
        <v>171.59897712999998</v>
      </c>
      <c r="Q124" s="100"/>
      <c r="R124" s="200">
        <f>R125+R159</f>
        <v>14.534950054052001</v>
      </c>
      <c r="S124" s="100"/>
      <c r="T124" s="201">
        <f>T125+T159</f>
        <v>9.9469499999999993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74</v>
      </c>
      <c r="AU124" s="14" t="s">
        <v>122</v>
      </c>
      <c r="BK124" s="202">
        <f>BK125+BK159</f>
        <v>25429.599999999999</v>
      </c>
    </row>
    <row r="125" s="12" customFormat="1" ht="25.92" customHeight="1">
      <c r="A125" s="12"/>
      <c r="B125" s="203"/>
      <c r="C125" s="204"/>
      <c r="D125" s="205" t="s">
        <v>74</v>
      </c>
      <c r="E125" s="206" t="s">
        <v>870</v>
      </c>
      <c r="F125" s="206" t="s">
        <v>1300</v>
      </c>
      <c r="G125" s="204"/>
      <c r="H125" s="204"/>
      <c r="I125" s="204"/>
      <c r="J125" s="207">
        <f>BK125</f>
        <v>14641.530000000001</v>
      </c>
      <c r="K125" s="204"/>
      <c r="L125" s="208"/>
      <c r="M125" s="209"/>
      <c r="N125" s="210"/>
      <c r="O125" s="210"/>
      <c r="P125" s="211">
        <f>P126+P131+P136+P140+P146</f>
        <v>167.57922712999999</v>
      </c>
      <c r="Q125" s="210"/>
      <c r="R125" s="211">
        <f>R126+R131+R136+R140+R146</f>
        <v>14.534950054052001</v>
      </c>
      <c r="S125" s="210"/>
      <c r="T125" s="212">
        <f>T126+T131+T136+T140+T146</f>
        <v>9.2561999999999998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83</v>
      </c>
      <c r="AT125" s="214" t="s">
        <v>74</v>
      </c>
      <c r="AU125" s="214" t="s">
        <v>75</v>
      </c>
      <c r="AY125" s="213" t="s">
        <v>158</v>
      </c>
      <c r="BK125" s="215">
        <f>BK126+BK131+BK136+BK140+BK146</f>
        <v>14641.530000000001</v>
      </c>
    </row>
    <row r="126" s="12" customFormat="1" ht="22.8" customHeight="1">
      <c r="A126" s="12"/>
      <c r="B126" s="203"/>
      <c r="C126" s="204"/>
      <c r="D126" s="205" t="s">
        <v>74</v>
      </c>
      <c r="E126" s="216" t="s">
        <v>83</v>
      </c>
      <c r="F126" s="216" t="s">
        <v>1301</v>
      </c>
      <c r="G126" s="204"/>
      <c r="H126" s="204"/>
      <c r="I126" s="204"/>
      <c r="J126" s="217">
        <f>BK126</f>
        <v>475.56999999999999</v>
      </c>
      <c r="K126" s="204"/>
      <c r="L126" s="208"/>
      <c r="M126" s="209"/>
      <c r="N126" s="210"/>
      <c r="O126" s="210"/>
      <c r="P126" s="211">
        <f>SUM(P127:P130)</f>
        <v>26.661712000000001</v>
      </c>
      <c r="Q126" s="210"/>
      <c r="R126" s="211">
        <f>SUM(R127:R130)</f>
        <v>0</v>
      </c>
      <c r="S126" s="210"/>
      <c r="T126" s="212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83</v>
      </c>
      <c r="AT126" s="214" t="s">
        <v>74</v>
      </c>
      <c r="AU126" s="214" t="s">
        <v>83</v>
      </c>
      <c r="AY126" s="213" t="s">
        <v>158</v>
      </c>
      <c r="BK126" s="215">
        <f>SUM(BK127:BK130)</f>
        <v>475.56999999999999</v>
      </c>
    </row>
    <row r="127" s="2" customFormat="1" ht="21.75" customHeight="1">
      <c r="A127" s="29"/>
      <c r="B127" s="30"/>
      <c r="C127" s="218" t="s">
        <v>83</v>
      </c>
      <c r="D127" s="218" t="s">
        <v>161</v>
      </c>
      <c r="E127" s="219" t="s">
        <v>1479</v>
      </c>
      <c r="F127" s="220" t="s">
        <v>1480</v>
      </c>
      <c r="G127" s="221" t="s">
        <v>180</v>
      </c>
      <c r="H127" s="222">
        <v>5.1680000000000001</v>
      </c>
      <c r="I127" s="223">
        <v>69.200000000000003</v>
      </c>
      <c r="J127" s="223">
        <f>ROUND(I127*H127,2)</f>
        <v>357.63</v>
      </c>
      <c r="K127" s="224"/>
      <c r="L127" s="35"/>
      <c r="M127" s="225" t="s">
        <v>1</v>
      </c>
      <c r="N127" s="226" t="s">
        <v>41</v>
      </c>
      <c r="O127" s="227">
        <v>4.2000000000000002</v>
      </c>
      <c r="P127" s="227">
        <f>O127*H127</f>
        <v>21.7056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165</v>
      </c>
      <c r="AT127" s="229" t="s">
        <v>161</v>
      </c>
      <c r="AU127" s="229" t="s">
        <v>166</v>
      </c>
      <c r="AY127" s="14" t="s">
        <v>158</v>
      </c>
      <c r="BE127" s="230">
        <f>IF(N127="základná",J127,0)</f>
        <v>0</v>
      </c>
      <c r="BF127" s="230">
        <f>IF(N127="znížená",J127,0)</f>
        <v>357.63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166</v>
      </c>
      <c r="BK127" s="230">
        <f>ROUND(I127*H127,2)</f>
        <v>357.63</v>
      </c>
      <c r="BL127" s="14" t="s">
        <v>165</v>
      </c>
      <c r="BM127" s="229" t="s">
        <v>166</v>
      </c>
    </row>
    <row r="128" s="2" customFormat="1" ht="21.75" customHeight="1">
      <c r="A128" s="29"/>
      <c r="B128" s="30"/>
      <c r="C128" s="218" t="s">
        <v>166</v>
      </c>
      <c r="D128" s="218" t="s">
        <v>161</v>
      </c>
      <c r="E128" s="219" t="s">
        <v>1481</v>
      </c>
      <c r="F128" s="220" t="s">
        <v>1482</v>
      </c>
      <c r="G128" s="221" t="s">
        <v>180</v>
      </c>
      <c r="H128" s="222">
        <v>5.1680000000000001</v>
      </c>
      <c r="I128" s="223">
        <v>15.69</v>
      </c>
      <c r="J128" s="223">
        <f>ROUND(I128*H128,2)</f>
        <v>81.090000000000003</v>
      </c>
      <c r="K128" s="224"/>
      <c r="L128" s="35"/>
      <c r="M128" s="225" t="s">
        <v>1</v>
      </c>
      <c r="N128" s="226" t="s">
        <v>41</v>
      </c>
      <c r="O128" s="227">
        <v>0.94999999999999996</v>
      </c>
      <c r="P128" s="227">
        <f>O128*H128</f>
        <v>4.9096000000000002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165</v>
      </c>
      <c r="AT128" s="229" t="s">
        <v>161</v>
      </c>
      <c r="AU128" s="229" t="s">
        <v>166</v>
      </c>
      <c r="AY128" s="14" t="s">
        <v>158</v>
      </c>
      <c r="BE128" s="230">
        <f>IF(N128="základná",J128,0)</f>
        <v>0</v>
      </c>
      <c r="BF128" s="230">
        <f>IF(N128="znížená",J128,0)</f>
        <v>81.090000000000003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166</v>
      </c>
      <c r="BK128" s="230">
        <f>ROUND(I128*H128,2)</f>
        <v>81.090000000000003</v>
      </c>
      <c r="BL128" s="14" t="s">
        <v>165</v>
      </c>
      <c r="BM128" s="229" t="s">
        <v>165</v>
      </c>
    </row>
    <row r="129" s="2" customFormat="1" ht="24.15" customHeight="1">
      <c r="A129" s="29"/>
      <c r="B129" s="30"/>
      <c r="C129" s="218" t="s">
        <v>176</v>
      </c>
      <c r="D129" s="218" t="s">
        <v>161</v>
      </c>
      <c r="E129" s="219" t="s">
        <v>1483</v>
      </c>
      <c r="F129" s="220" t="s">
        <v>1484</v>
      </c>
      <c r="G129" s="221" t="s">
        <v>180</v>
      </c>
      <c r="H129" s="222">
        <v>5.1680000000000001</v>
      </c>
      <c r="I129" s="223">
        <v>6.2300000000000004</v>
      </c>
      <c r="J129" s="223">
        <f>ROUND(I129*H129,2)</f>
        <v>32.200000000000003</v>
      </c>
      <c r="K129" s="224"/>
      <c r="L129" s="35"/>
      <c r="M129" s="225" t="s">
        <v>1</v>
      </c>
      <c r="N129" s="226" t="s">
        <v>41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165</v>
      </c>
      <c r="AT129" s="229" t="s">
        <v>161</v>
      </c>
      <c r="AU129" s="229" t="s">
        <v>166</v>
      </c>
      <c r="AY129" s="14" t="s">
        <v>158</v>
      </c>
      <c r="BE129" s="230">
        <f>IF(N129="základná",J129,0)</f>
        <v>0</v>
      </c>
      <c r="BF129" s="230">
        <f>IF(N129="znížená",J129,0)</f>
        <v>32.200000000000003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166</v>
      </c>
      <c r="BK129" s="230">
        <f>ROUND(I129*H129,2)</f>
        <v>32.200000000000003</v>
      </c>
      <c r="BL129" s="14" t="s">
        <v>165</v>
      </c>
      <c r="BM129" s="229" t="s">
        <v>175</v>
      </c>
    </row>
    <row r="130" s="2" customFormat="1" ht="16.5" customHeight="1">
      <c r="A130" s="29"/>
      <c r="B130" s="30"/>
      <c r="C130" s="218" t="s">
        <v>165</v>
      </c>
      <c r="D130" s="218" t="s">
        <v>161</v>
      </c>
      <c r="E130" s="219" t="s">
        <v>1485</v>
      </c>
      <c r="F130" s="220" t="s">
        <v>1486</v>
      </c>
      <c r="G130" s="221" t="s">
        <v>180</v>
      </c>
      <c r="H130" s="222">
        <v>5.1680000000000001</v>
      </c>
      <c r="I130" s="223">
        <v>0.90000000000000002</v>
      </c>
      <c r="J130" s="223">
        <f>ROUND(I130*H130,2)</f>
        <v>4.6500000000000004</v>
      </c>
      <c r="K130" s="224"/>
      <c r="L130" s="35"/>
      <c r="M130" s="225" t="s">
        <v>1</v>
      </c>
      <c r="N130" s="226" t="s">
        <v>41</v>
      </c>
      <c r="O130" s="227">
        <v>0.0089999999999999993</v>
      </c>
      <c r="P130" s="227">
        <f>O130*H130</f>
        <v>0.046511999999999998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165</v>
      </c>
      <c r="AT130" s="229" t="s">
        <v>161</v>
      </c>
      <c r="AU130" s="229" t="s">
        <v>166</v>
      </c>
      <c r="AY130" s="14" t="s">
        <v>158</v>
      </c>
      <c r="BE130" s="230">
        <f>IF(N130="základná",J130,0)</f>
        <v>0</v>
      </c>
      <c r="BF130" s="230">
        <f>IF(N130="znížená",J130,0)</f>
        <v>4.6500000000000004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166</v>
      </c>
      <c r="BK130" s="230">
        <f>ROUND(I130*H130,2)</f>
        <v>4.6500000000000004</v>
      </c>
      <c r="BL130" s="14" t="s">
        <v>165</v>
      </c>
      <c r="BM130" s="229" t="s">
        <v>181</v>
      </c>
    </row>
    <row r="131" s="12" customFormat="1" ht="22.8" customHeight="1">
      <c r="A131" s="12"/>
      <c r="B131" s="203"/>
      <c r="C131" s="204"/>
      <c r="D131" s="205" t="s">
        <v>74</v>
      </c>
      <c r="E131" s="216" t="s">
        <v>166</v>
      </c>
      <c r="F131" s="216" t="s">
        <v>1487</v>
      </c>
      <c r="G131" s="204"/>
      <c r="H131" s="204"/>
      <c r="I131" s="204"/>
      <c r="J131" s="217">
        <f>BK131</f>
        <v>3649.9399999999996</v>
      </c>
      <c r="K131" s="204"/>
      <c r="L131" s="208"/>
      <c r="M131" s="209"/>
      <c r="N131" s="210"/>
      <c r="O131" s="210"/>
      <c r="P131" s="211">
        <f>SUM(P132:P135)</f>
        <v>2.8232146500000002</v>
      </c>
      <c r="Q131" s="210"/>
      <c r="R131" s="211">
        <f>SUM(R132:R135)</f>
        <v>11.747647352052001</v>
      </c>
      <c r="S131" s="210"/>
      <c r="T131" s="212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83</v>
      </c>
      <c r="AY131" s="213" t="s">
        <v>158</v>
      </c>
      <c r="BK131" s="215">
        <f>SUM(BK132:BK135)</f>
        <v>3649.9399999999996</v>
      </c>
    </row>
    <row r="132" s="2" customFormat="1" ht="24.15" customHeight="1">
      <c r="A132" s="29"/>
      <c r="B132" s="30"/>
      <c r="C132" s="218" t="s">
        <v>191</v>
      </c>
      <c r="D132" s="218" t="s">
        <v>161</v>
      </c>
      <c r="E132" s="219" t="s">
        <v>1488</v>
      </c>
      <c r="F132" s="220" t="s">
        <v>1489</v>
      </c>
      <c r="G132" s="221" t="s">
        <v>180</v>
      </c>
      <c r="H132" s="222">
        <v>0.65600000000000003</v>
      </c>
      <c r="I132" s="223">
        <v>65.909999999999997</v>
      </c>
      <c r="J132" s="223">
        <f>ROUND(I132*H132,2)</f>
        <v>43.240000000000002</v>
      </c>
      <c r="K132" s="224"/>
      <c r="L132" s="35"/>
      <c r="M132" s="225" t="s">
        <v>1</v>
      </c>
      <c r="N132" s="226" t="s">
        <v>41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165</v>
      </c>
      <c r="AT132" s="229" t="s">
        <v>161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43.240000000000002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43.240000000000002</v>
      </c>
      <c r="BL132" s="14" t="s">
        <v>165</v>
      </c>
      <c r="BM132" s="229" t="s">
        <v>109</v>
      </c>
    </row>
    <row r="133" s="2" customFormat="1" ht="16.5" customHeight="1">
      <c r="A133" s="29"/>
      <c r="B133" s="30"/>
      <c r="C133" s="218" t="s">
        <v>175</v>
      </c>
      <c r="D133" s="218" t="s">
        <v>161</v>
      </c>
      <c r="E133" s="219" t="s">
        <v>1490</v>
      </c>
      <c r="F133" s="220" t="s">
        <v>1491</v>
      </c>
      <c r="G133" s="221" t="s">
        <v>180</v>
      </c>
      <c r="H133" s="222">
        <v>4.8630000000000004</v>
      </c>
      <c r="I133" s="223">
        <v>114.59</v>
      </c>
      <c r="J133" s="223">
        <f>ROUND(I133*H133,2)</f>
        <v>557.25</v>
      </c>
      <c r="K133" s="224"/>
      <c r="L133" s="35"/>
      <c r="M133" s="225" t="s">
        <v>1</v>
      </c>
      <c r="N133" s="226" t="s">
        <v>41</v>
      </c>
      <c r="O133" s="227">
        <v>0.58055000000000001</v>
      </c>
      <c r="P133" s="227">
        <f>O133*H133</f>
        <v>2.8232146500000002</v>
      </c>
      <c r="Q133" s="227">
        <v>2.4157202039999999</v>
      </c>
      <c r="R133" s="227">
        <f>Q133*H133</f>
        <v>11.747647352052001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165</v>
      </c>
      <c r="AT133" s="229" t="s">
        <v>161</v>
      </c>
      <c r="AU133" s="229" t="s">
        <v>166</v>
      </c>
      <c r="AY133" s="14" t="s">
        <v>158</v>
      </c>
      <c r="BE133" s="230">
        <f>IF(N133="základná",J133,0)</f>
        <v>0</v>
      </c>
      <c r="BF133" s="230">
        <f>IF(N133="znížená",J133,0)</f>
        <v>557.25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166</v>
      </c>
      <c r="BK133" s="230">
        <f>ROUND(I133*H133,2)</f>
        <v>557.25</v>
      </c>
      <c r="BL133" s="14" t="s">
        <v>165</v>
      </c>
      <c r="BM133" s="229" t="s">
        <v>186</v>
      </c>
    </row>
    <row r="134" s="2" customFormat="1" ht="24.15" customHeight="1">
      <c r="A134" s="29"/>
      <c r="B134" s="30"/>
      <c r="C134" s="218" t="s">
        <v>199</v>
      </c>
      <c r="D134" s="218" t="s">
        <v>161</v>
      </c>
      <c r="E134" s="219" t="s">
        <v>1492</v>
      </c>
      <c r="F134" s="220" t="s">
        <v>1493</v>
      </c>
      <c r="G134" s="221" t="s">
        <v>174</v>
      </c>
      <c r="H134" s="222">
        <v>0.129</v>
      </c>
      <c r="I134" s="223">
        <v>2273.4299999999998</v>
      </c>
      <c r="J134" s="223">
        <f>ROUND(I134*H134,2)</f>
        <v>293.26999999999998</v>
      </c>
      <c r="K134" s="224"/>
      <c r="L134" s="35"/>
      <c r="M134" s="225" t="s">
        <v>1</v>
      </c>
      <c r="N134" s="226" t="s">
        <v>41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165</v>
      </c>
      <c r="AT134" s="229" t="s">
        <v>161</v>
      </c>
      <c r="AU134" s="229" t="s">
        <v>166</v>
      </c>
      <c r="AY134" s="14" t="s">
        <v>158</v>
      </c>
      <c r="BE134" s="230">
        <f>IF(N134="základná",J134,0)</f>
        <v>0</v>
      </c>
      <c r="BF134" s="230">
        <f>IF(N134="znížená",J134,0)</f>
        <v>293.26999999999998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166</v>
      </c>
      <c r="BK134" s="230">
        <f>ROUND(I134*H134,2)</f>
        <v>293.26999999999998</v>
      </c>
      <c r="BL134" s="14" t="s">
        <v>165</v>
      </c>
      <c r="BM134" s="229" t="s">
        <v>190</v>
      </c>
    </row>
    <row r="135" s="2" customFormat="1" ht="24.15" customHeight="1">
      <c r="A135" s="29"/>
      <c r="B135" s="30"/>
      <c r="C135" s="218" t="s">
        <v>181</v>
      </c>
      <c r="D135" s="218" t="s">
        <v>161</v>
      </c>
      <c r="E135" s="219" t="s">
        <v>1494</v>
      </c>
      <c r="F135" s="220" t="s">
        <v>1495</v>
      </c>
      <c r="G135" s="221" t="s">
        <v>164</v>
      </c>
      <c r="H135" s="222">
        <v>13.475</v>
      </c>
      <c r="I135" s="223">
        <v>204.53999999999999</v>
      </c>
      <c r="J135" s="223">
        <f>ROUND(I135*H135,2)</f>
        <v>2756.1799999999998</v>
      </c>
      <c r="K135" s="224"/>
      <c r="L135" s="35"/>
      <c r="M135" s="225" t="s">
        <v>1</v>
      </c>
      <c r="N135" s="226" t="s">
        <v>41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165</v>
      </c>
      <c r="AT135" s="229" t="s">
        <v>161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2756.1799999999998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2756.1799999999998</v>
      </c>
      <c r="BL135" s="14" t="s">
        <v>165</v>
      </c>
      <c r="BM135" s="229" t="s">
        <v>195</v>
      </c>
    </row>
    <row r="136" s="12" customFormat="1" ht="22.8" customHeight="1">
      <c r="A136" s="12"/>
      <c r="B136" s="203"/>
      <c r="C136" s="204"/>
      <c r="D136" s="205" t="s">
        <v>74</v>
      </c>
      <c r="E136" s="216" t="s">
        <v>176</v>
      </c>
      <c r="F136" s="216" t="s">
        <v>177</v>
      </c>
      <c r="G136" s="204"/>
      <c r="H136" s="204"/>
      <c r="I136" s="204"/>
      <c r="J136" s="217">
        <f>BK136</f>
        <v>2744.0500000000002</v>
      </c>
      <c r="K136" s="204"/>
      <c r="L136" s="208"/>
      <c r="M136" s="209"/>
      <c r="N136" s="210"/>
      <c r="O136" s="210"/>
      <c r="P136" s="211">
        <f>SUM(P137:P139)</f>
        <v>0</v>
      </c>
      <c r="Q136" s="210"/>
      <c r="R136" s="211">
        <f>SUM(R137:R139)</f>
        <v>0</v>
      </c>
      <c r="S136" s="210"/>
      <c r="T136" s="212">
        <f>SUM(T137:T139)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3" t="s">
        <v>83</v>
      </c>
      <c r="AT136" s="214" t="s">
        <v>74</v>
      </c>
      <c r="AU136" s="214" t="s">
        <v>83</v>
      </c>
      <c r="AY136" s="213" t="s">
        <v>158</v>
      </c>
      <c r="BK136" s="215">
        <f>SUM(BK137:BK139)</f>
        <v>2744.0500000000002</v>
      </c>
    </row>
    <row r="137" s="2" customFormat="1" ht="16.5" customHeight="1">
      <c r="A137" s="29"/>
      <c r="B137" s="30"/>
      <c r="C137" s="218" t="s">
        <v>205</v>
      </c>
      <c r="D137" s="218" t="s">
        <v>161</v>
      </c>
      <c r="E137" s="219" t="s">
        <v>1496</v>
      </c>
      <c r="F137" s="220" t="s">
        <v>1497</v>
      </c>
      <c r="G137" s="221" t="s">
        <v>189</v>
      </c>
      <c r="H137" s="222">
        <v>69.102999999999994</v>
      </c>
      <c r="I137" s="223">
        <v>10</v>
      </c>
      <c r="J137" s="223">
        <f>ROUND(I137*H137,2)</f>
        <v>691.02999999999997</v>
      </c>
      <c r="K137" s="224"/>
      <c r="L137" s="35"/>
      <c r="M137" s="225" t="s">
        <v>1</v>
      </c>
      <c r="N137" s="226" t="s">
        <v>41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165</v>
      </c>
      <c r="AT137" s="229" t="s">
        <v>161</v>
      </c>
      <c r="AU137" s="229" t="s">
        <v>166</v>
      </c>
      <c r="AY137" s="14" t="s">
        <v>158</v>
      </c>
      <c r="BE137" s="230">
        <f>IF(N137="základná",J137,0)</f>
        <v>0</v>
      </c>
      <c r="BF137" s="230">
        <f>IF(N137="znížená",J137,0)</f>
        <v>691.02999999999997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166</v>
      </c>
      <c r="BK137" s="230">
        <f>ROUND(I137*H137,2)</f>
        <v>691.02999999999997</v>
      </c>
      <c r="BL137" s="14" t="s">
        <v>165</v>
      </c>
      <c r="BM137" s="229" t="s">
        <v>198</v>
      </c>
    </row>
    <row r="138" s="2" customFormat="1" ht="16.5" customHeight="1">
      <c r="A138" s="29"/>
      <c r="B138" s="30"/>
      <c r="C138" s="218" t="s">
        <v>109</v>
      </c>
      <c r="D138" s="218" t="s">
        <v>161</v>
      </c>
      <c r="E138" s="219" t="s">
        <v>1498</v>
      </c>
      <c r="F138" s="220" t="s">
        <v>1499</v>
      </c>
      <c r="G138" s="221" t="s">
        <v>174</v>
      </c>
      <c r="H138" s="222">
        <v>0.19500000000000001</v>
      </c>
      <c r="I138" s="223">
        <v>2273.4299999999998</v>
      </c>
      <c r="J138" s="223">
        <f>ROUND(I138*H138,2)</f>
        <v>443.31999999999999</v>
      </c>
      <c r="K138" s="224"/>
      <c r="L138" s="35"/>
      <c r="M138" s="225" t="s">
        <v>1</v>
      </c>
      <c r="N138" s="226" t="s">
        <v>41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165</v>
      </c>
      <c r="AT138" s="229" t="s">
        <v>161</v>
      </c>
      <c r="AU138" s="229" t="s">
        <v>166</v>
      </c>
      <c r="AY138" s="14" t="s">
        <v>158</v>
      </c>
      <c r="BE138" s="230">
        <f>IF(N138="základná",J138,0)</f>
        <v>0</v>
      </c>
      <c r="BF138" s="230">
        <f>IF(N138="znížená",J138,0)</f>
        <v>443.31999999999999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166</v>
      </c>
      <c r="BK138" s="230">
        <f>ROUND(I138*H138,2)</f>
        <v>443.31999999999999</v>
      </c>
      <c r="BL138" s="14" t="s">
        <v>165</v>
      </c>
      <c r="BM138" s="229" t="s">
        <v>7</v>
      </c>
    </row>
    <row r="139" s="2" customFormat="1" ht="24.15" customHeight="1">
      <c r="A139" s="29"/>
      <c r="B139" s="30"/>
      <c r="C139" s="218" t="s">
        <v>112</v>
      </c>
      <c r="D139" s="218" t="s">
        <v>161</v>
      </c>
      <c r="E139" s="219" t="s">
        <v>1500</v>
      </c>
      <c r="F139" s="220" t="s">
        <v>1501</v>
      </c>
      <c r="G139" s="221" t="s">
        <v>180</v>
      </c>
      <c r="H139" s="222">
        <v>7.0750000000000002</v>
      </c>
      <c r="I139" s="223">
        <v>227.52000000000001</v>
      </c>
      <c r="J139" s="223">
        <f>ROUND(I139*H139,2)</f>
        <v>1609.7000000000001</v>
      </c>
      <c r="K139" s="224"/>
      <c r="L139" s="35"/>
      <c r="M139" s="225" t="s">
        <v>1</v>
      </c>
      <c r="N139" s="226" t="s">
        <v>41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165</v>
      </c>
      <c r="AT139" s="229" t="s">
        <v>161</v>
      </c>
      <c r="AU139" s="229" t="s">
        <v>166</v>
      </c>
      <c r="AY139" s="14" t="s">
        <v>158</v>
      </c>
      <c r="BE139" s="230">
        <f>IF(N139="základná",J139,0)</f>
        <v>0</v>
      </c>
      <c r="BF139" s="230">
        <f>IF(N139="znížená",J139,0)</f>
        <v>1609.7000000000001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166</v>
      </c>
      <c r="BK139" s="230">
        <f>ROUND(I139*H139,2)</f>
        <v>1609.7000000000001</v>
      </c>
      <c r="BL139" s="14" t="s">
        <v>165</v>
      </c>
      <c r="BM139" s="229" t="s">
        <v>204</v>
      </c>
    </row>
    <row r="140" s="12" customFormat="1" ht="22.8" customHeight="1">
      <c r="A140" s="12"/>
      <c r="B140" s="203"/>
      <c r="C140" s="204"/>
      <c r="D140" s="205" t="s">
        <v>74</v>
      </c>
      <c r="E140" s="216" t="s">
        <v>175</v>
      </c>
      <c r="F140" s="216" t="s">
        <v>209</v>
      </c>
      <c r="G140" s="204"/>
      <c r="H140" s="204"/>
      <c r="I140" s="204"/>
      <c r="J140" s="217">
        <f>BK140</f>
        <v>4683.3900000000003</v>
      </c>
      <c r="K140" s="204"/>
      <c r="L140" s="208"/>
      <c r="M140" s="209"/>
      <c r="N140" s="210"/>
      <c r="O140" s="210"/>
      <c r="P140" s="211">
        <f>SUM(P141:P145)</f>
        <v>44.946034480000002</v>
      </c>
      <c r="Q140" s="210"/>
      <c r="R140" s="211">
        <f>SUM(R141:R145)</f>
        <v>0.44949860000000003</v>
      </c>
      <c r="S140" s="210"/>
      <c r="T140" s="212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83</v>
      </c>
      <c r="AT140" s="214" t="s">
        <v>74</v>
      </c>
      <c r="AU140" s="214" t="s">
        <v>83</v>
      </c>
      <c r="AY140" s="213" t="s">
        <v>158</v>
      </c>
      <c r="BK140" s="215">
        <f>SUM(BK141:BK145)</f>
        <v>4683.3900000000003</v>
      </c>
    </row>
    <row r="141" s="2" customFormat="1" ht="24.15" customHeight="1">
      <c r="A141" s="29"/>
      <c r="B141" s="30"/>
      <c r="C141" s="218" t="s">
        <v>186</v>
      </c>
      <c r="D141" s="218" t="s">
        <v>161</v>
      </c>
      <c r="E141" s="219" t="s">
        <v>1502</v>
      </c>
      <c r="F141" s="220" t="s">
        <v>1503</v>
      </c>
      <c r="G141" s="221" t="s">
        <v>164</v>
      </c>
      <c r="H141" s="222">
        <v>95.638000000000005</v>
      </c>
      <c r="I141" s="223">
        <v>18.449999999999999</v>
      </c>
      <c r="J141" s="223">
        <f>ROUND(I141*H141,2)</f>
        <v>1764.52</v>
      </c>
      <c r="K141" s="224"/>
      <c r="L141" s="35"/>
      <c r="M141" s="225" t="s">
        <v>1</v>
      </c>
      <c r="N141" s="226" t="s">
        <v>41</v>
      </c>
      <c r="O141" s="227">
        <v>0.37787999999999999</v>
      </c>
      <c r="P141" s="227">
        <f>O141*H141</f>
        <v>36.139687440000003</v>
      </c>
      <c r="Q141" s="227">
        <v>0.0043</v>
      </c>
      <c r="R141" s="227">
        <f>Q141*H141</f>
        <v>0.41124340000000004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165</v>
      </c>
      <c r="AT141" s="229" t="s">
        <v>161</v>
      </c>
      <c r="AU141" s="229" t="s">
        <v>166</v>
      </c>
      <c r="AY141" s="14" t="s">
        <v>158</v>
      </c>
      <c r="BE141" s="230">
        <f>IF(N141="základná",J141,0)</f>
        <v>0</v>
      </c>
      <c r="BF141" s="230">
        <f>IF(N141="znížená",J141,0)</f>
        <v>1764.52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166</v>
      </c>
      <c r="BK141" s="230">
        <f>ROUND(I141*H141,2)</f>
        <v>1764.52</v>
      </c>
      <c r="BL141" s="14" t="s">
        <v>165</v>
      </c>
      <c r="BM141" s="229" t="s">
        <v>208</v>
      </c>
    </row>
    <row r="142" s="2" customFormat="1" ht="24.15" customHeight="1">
      <c r="A142" s="29"/>
      <c r="B142" s="30"/>
      <c r="C142" s="218" t="s">
        <v>219</v>
      </c>
      <c r="D142" s="218" t="s">
        <v>161</v>
      </c>
      <c r="E142" s="219" t="s">
        <v>1504</v>
      </c>
      <c r="F142" s="220" t="s">
        <v>1505</v>
      </c>
      <c r="G142" s="221" t="s">
        <v>164</v>
      </c>
      <c r="H142" s="222">
        <v>95.638000000000005</v>
      </c>
      <c r="I142" s="223">
        <v>2.9500000000000002</v>
      </c>
      <c r="J142" s="223">
        <f>ROUND(I142*H142,2)</f>
        <v>282.13</v>
      </c>
      <c r="K142" s="224"/>
      <c r="L142" s="35"/>
      <c r="M142" s="225" t="s">
        <v>1</v>
      </c>
      <c r="N142" s="226" t="s">
        <v>41</v>
      </c>
      <c r="O142" s="227">
        <v>0.092079999999999995</v>
      </c>
      <c r="P142" s="227">
        <f>O142*H142</f>
        <v>8.8063470400000003</v>
      </c>
      <c r="Q142" s="227">
        <v>0.00040000000000000002</v>
      </c>
      <c r="R142" s="227">
        <f>Q142*H142</f>
        <v>0.038255200000000003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165</v>
      </c>
      <c r="AT142" s="229" t="s">
        <v>161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282.13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282.13</v>
      </c>
      <c r="BL142" s="14" t="s">
        <v>165</v>
      </c>
      <c r="BM142" s="229" t="s">
        <v>212</v>
      </c>
    </row>
    <row r="143" s="2" customFormat="1" ht="24.15" customHeight="1">
      <c r="A143" s="29"/>
      <c r="B143" s="30"/>
      <c r="C143" s="218" t="s">
        <v>190</v>
      </c>
      <c r="D143" s="218" t="s">
        <v>161</v>
      </c>
      <c r="E143" s="219" t="s">
        <v>1506</v>
      </c>
      <c r="F143" s="220" t="s">
        <v>1507</v>
      </c>
      <c r="G143" s="221" t="s">
        <v>164</v>
      </c>
      <c r="H143" s="222">
        <v>95.638000000000005</v>
      </c>
      <c r="I143" s="223">
        <v>10.560000000000001</v>
      </c>
      <c r="J143" s="223">
        <f>ROUND(I143*H143,2)</f>
        <v>1009.9400000000001</v>
      </c>
      <c r="K143" s="224"/>
      <c r="L143" s="35"/>
      <c r="M143" s="225" t="s">
        <v>1</v>
      </c>
      <c r="N143" s="226" t="s">
        <v>41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165</v>
      </c>
      <c r="AT143" s="229" t="s">
        <v>161</v>
      </c>
      <c r="AU143" s="229" t="s">
        <v>166</v>
      </c>
      <c r="AY143" s="14" t="s">
        <v>158</v>
      </c>
      <c r="BE143" s="230">
        <f>IF(N143="základná",J143,0)</f>
        <v>0</v>
      </c>
      <c r="BF143" s="230">
        <f>IF(N143="znížená",J143,0)</f>
        <v>1009.9400000000001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166</v>
      </c>
      <c r="BK143" s="230">
        <f>ROUND(I143*H143,2)</f>
        <v>1009.9400000000001</v>
      </c>
      <c r="BL143" s="14" t="s">
        <v>165</v>
      </c>
      <c r="BM143" s="229" t="s">
        <v>215</v>
      </c>
    </row>
    <row r="144" s="2" customFormat="1" ht="24.15" customHeight="1">
      <c r="A144" s="29"/>
      <c r="B144" s="30"/>
      <c r="C144" s="218" t="s">
        <v>226</v>
      </c>
      <c r="D144" s="218" t="s">
        <v>161</v>
      </c>
      <c r="E144" s="219" t="s">
        <v>1508</v>
      </c>
      <c r="F144" s="220" t="s">
        <v>1509</v>
      </c>
      <c r="G144" s="221" t="s">
        <v>164</v>
      </c>
      <c r="H144" s="222">
        <v>95.638000000000005</v>
      </c>
      <c r="I144" s="223">
        <v>8.0600000000000005</v>
      </c>
      <c r="J144" s="223">
        <f>ROUND(I144*H144,2)</f>
        <v>770.84000000000003</v>
      </c>
      <c r="K144" s="224"/>
      <c r="L144" s="35"/>
      <c r="M144" s="225" t="s">
        <v>1</v>
      </c>
      <c r="N144" s="226" t="s">
        <v>41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165</v>
      </c>
      <c r="AT144" s="229" t="s">
        <v>161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770.84000000000003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770.84000000000003</v>
      </c>
      <c r="BL144" s="14" t="s">
        <v>165</v>
      </c>
      <c r="BM144" s="229" t="s">
        <v>218</v>
      </c>
    </row>
    <row r="145" s="2" customFormat="1" ht="24.15" customHeight="1">
      <c r="A145" s="29"/>
      <c r="B145" s="30"/>
      <c r="C145" s="218" t="s">
        <v>195</v>
      </c>
      <c r="D145" s="218" t="s">
        <v>161</v>
      </c>
      <c r="E145" s="219" t="s">
        <v>1510</v>
      </c>
      <c r="F145" s="220" t="s">
        <v>1511</v>
      </c>
      <c r="G145" s="221" t="s">
        <v>164</v>
      </c>
      <c r="H145" s="222">
        <v>95.638000000000005</v>
      </c>
      <c r="I145" s="223">
        <v>8.9499999999999993</v>
      </c>
      <c r="J145" s="223">
        <f>ROUND(I145*H145,2)</f>
        <v>855.96000000000004</v>
      </c>
      <c r="K145" s="224"/>
      <c r="L145" s="35"/>
      <c r="M145" s="225" t="s">
        <v>1</v>
      </c>
      <c r="N145" s="226" t="s">
        <v>41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165</v>
      </c>
      <c r="AT145" s="229" t="s">
        <v>161</v>
      </c>
      <c r="AU145" s="229" t="s">
        <v>166</v>
      </c>
      <c r="AY145" s="14" t="s">
        <v>158</v>
      </c>
      <c r="BE145" s="230">
        <f>IF(N145="základná",J145,0)</f>
        <v>0</v>
      </c>
      <c r="BF145" s="230">
        <f>IF(N145="znížená",J145,0)</f>
        <v>855.96000000000004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166</v>
      </c>
      <c r="BK145" s="230">
        <f>ROUND(I145*H145,2)</f>
        <v>855.96000000000004</v>
      </c>
      <c r="BL145" s="14" t="s">
        <v>165</v>
      </c>
      <c r="BM145" s="229" t="s">
        <v>222</v>
      </c>
    </row>
    <row r="146" s="12" customFormat="1" ht="22.8" customHeight="1">
      <c r="A146" s="12"/>
      <c r="B146" s="203"/>
      <c r="C146" s="204"/>
      <c r="D146" s="205" t="s">
        <v>74</v>
      </c>
      <c r="E146" s="216" t="s">
        <v>205</v>
      </c>
      <c r="F146" s="216" t="s">
        <v>294</v>
      </c>
      <c r="G146" s="204"/>
      <c r="H146" s="204"/>
      <c r="I146" s="204"/>
      <c r="J146" s="217">
        <f>BK146</f>
        <v>3088.5800000000004</v>
      </c>
      <c r="K146" s="204"/>
      <c r="L146" s="208"/>
      <c r="M146" s="209"/>
      <c r="N146" s="210"/>
      <c r="O146" s="210"/>
      <c r="P146" s="211">
        <f>SUM(P147:P158)</f>
        <v>93.148265999999978</v>
      </c>
      <c r="Q146" s="210"/>
      <c r="R146" s="211">
        <f>SUM(R147:R158)</f>
        <v>2.3378041019999998</v>
      </c>
      <c r="S146" s="210"/>
      <c r="T146" s="212">
        <f>SUM(T147:T158)</f>
        <v>9.2561999999999998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3" t="s">
        <v>83</v>
      </c>
      <c r="AT146" s="214" t="s">
        <v>74</v>
      </c>
      <c r="AU146" s="214" t="s">
        <v>83</v>
      </c>
      <c r="AY146" s="213" t="s">
        <v>158</v>
      </c>
      <c r="BK146" s="215">
        <f>SUM(BK147:BK158)</f>
        <v>3088.5800000000004</v>
      </c>
    </row>
    <row r="147" s="2" customFormat="1" ht="21.75" customHeight="1">
      <c r="A147" s="29"/>
      <c r="B147" s="30"/>
      <c r="C147" s="218" t="s">
        <v>233</v>
      </c>
      <c r="D147" s="218" t="s">
        <v>161</v>
      </c>
      <c r="E147" s="219" t="s">
        <v>306</v>
      </c>
      <c r="F147" s="220" t="s">
        <v>307</v>
      </c>
      <c r="G147" s="221" t="s">
        <v>164</v>
      </c>
      <c r="H147" s="222">
        <v>55.399999999999999</v>
      </c>
      <c r="I147" s="223">
        <v>3.5099999999999998</v>
      </c>
      <c r="J147" s="223">
        <f>ROUND(I147*H147,2)</f>
        <v>194.44999999999999</v>
      </c>
      <c r="K147" s="224"/>
      <c r="L147" s="35"/>
      <c r="M147" s="225" t="s">
        <v>1</v>
      </c>
      <c r="N147" s="226" t="s">
        <v>41</v>
      </c>
      <c r="O147" s="227">
        <v>0.099210000000000007</v>
      </c>
      <c r="P147" s="227">
        <f>O147*H147</f>
        <v>5.4962340000000003</v>
      </c>
      <c r="Q147" s="227">
        <v>0.042198630000000001</v>
      </c>
      <c r="R147" s="227">
        <f>Q147*H147</f>
        <v>2.3378041019999998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165</v>
      </c>
      <c r="AT147" s="229" t="s">
        <v>161</v>
      </c>
      <c r="AU147" s="229" t="s">
        <v>166</v>
      </c>
      <c r="AY147" s="14" t="s">
        <v>158</v>
      </c>
      <c r="BE147" s="230">
        <f>IF(N147="základná",J147,0)</f>
        <v>0</v>
      </c>
      <c r="BF147" s="230">
        <f>IF(N147="znížená",J147,0)</f>
        <v>194.44999999999999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166</v>
      </c>
      <c r="BK147" s="230">
        <f>ROUND(I147*H147,2)</f>
        <v>194.44999999999999</v>
      </c>
      <c r="BL147" s="14" t="s">
        <v>165</v>
      </c>
      <c r="BM147" s="229" t="s">
        <v>225</v>
      </c>
    </row>
    <row r="148" s="2" customFormat="1" ht="24.15" customHeight="1">
      <c r="A148" s="29"/>
      <c r="B148" s="30"/>
      <c r="C148" s="218" t="s">
        <v>198</v>
      </c>
      <c r="D148" s="218" t="s">
        <v>161</v>
      </c>
      <c r="E148" s="219" t="s">
        <v>1380</v>
      </c>
      <c r="F148" s="220" t="s">
        <v>1381</v>
      </c>
      <c r="G148" s="221" t="s">
        <v>180</v>
      </c>
      <c r="H148" s="222">
        <v>2.1829999999999998</v>
      </c>
      <c r="I148" s="223">
        <v>119.45999999999999</v>
      </c>
      <c r="J148" s="223">
        <f>ROUND(I148*H148,2)</f>
        <v>260.77999999999997</v>
      </c>
      <c r="K148" s="224"/>
      <c r="L148" s="35"/>
      <c r="M148" s="225" t="s">
        <v>1</v>
      </c>
      <c r="N148" s="226" t="s">
        <v>41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165</v>
      </c>
      <c r="AT148" s="229" t="s">
        <v>161</v>
      </c>
      <c r="AU148" s="229" t="s">
        <v>166</v>
      </c>
      <c r="AY148" s="14" t="s">
        <v>158</v>
      </c>
      <c r="BE148" s="230">
        <f>IF(N148="základná",J148,0)</f>
        <v>0</v>
      </c>
      <c r="BF148" s="230">
        <f>IF(N148="znížená",J148,0)</f>
        <v>260.77999999999997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260.77999999999997</v>
      </c>
      <c r="BL148" s="14" t="s">
        <v>165</v>
      </c>
      <c r="BM148" s="229" t="s">
        <v>229</v>
      </c>
    </row>
    <row r="149" s="2" customFormat="1" ht="16.5" customHeight="1">
      <c r="A149" s="29"/>
      <c r="B149" s="30"/>
      <c r="C149" s="218" t="s">
        <v>240</v>
      </c>
      <c r="D149" s="218" t="s">
        <v>161</v>
      </c>
      <c r="E149" s="219" t="s">
        <v>1512</v>
      </c>
      <c r="F149" s="220" t="s">
        <v>1513</v>
      </c>
      <c r="G149" s="221" t="s">
        <v>180</v>
      </c>
      <c r="H149" s="222">
        <v>1.2629999999999999</v>
      </c>
      <c r="I149" s="223">
        <v>31.870000000000001</v>
      </c>
      <c r="J149" s="223">
        <f>ROUND(I149*H149,2)</f>
        <v>40.25</v>
      </c>
      <c r="K149" s="224"/>
      <c r="L149" s="35"/>
      <c r="M149" s="225" t="s">
        <v>1</v>
      </c>
      <c r="N149" s="226" t="s">
        <v>41</v>
      </c>
      <c r="O149" s="227">
        <v>2.0619999999999998</v>
      </c>
      <c r="P149" s="227">
        <f>O149*H149</f>
        <v>2.6043059999999998</v>
      </c>
      <c r="Q149" s="227">
        <v>0</v>
      </c>
      <c r="R149" s="227">
        <f>Q149*H149</f>
        <v>0</v>
      </c>
      <c r="S149" s="227">
        <v>1.8</v>
      </c>
      <c r="T149" s="228">
        <f>S149*H149</f>
        <v>2.2734000000000001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165</v>
      </c>
      <c r="AT149" s="229" t="s">
        <v>161</v>
      </c>
      <c r="AU149" s="229" t="s">
        <v>166</v>
      </c>
      <c r="AY149" s="14" t="s">
        <v>158</v>
      </c>
      <c r="BE149" s="230">
        <f>IF(N149="základná",J149,0)</f>
        <v>0</v>
      </c>
      <c r="BF149" s="230">
        <f>IF(N149="znížená",J149,0)</f>
        <v>40.25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166</v>
      </c>
      <c r="BK149" s="230">
        <f>ROUND(I149*H149,2)</f>
        <v>40.25</v>
      </c>
      <c r="BL149" s="14" t="s">
        <v>165</v>
      </c>
      <c r="BM149" s="229" t="s">
        <v>232</v>
      </c>
    </row>
    <row r="150" s="2" customFormat="1" ht="21.75" customHeight="1">
      <c r="A150" s="29"/>
      <c r="B150" s="30"/>
      <c r="C150" s="218" t="s">
        <v>7</v>
      </c>
      <c r="D150" s="218" t="s">
        <v>161</v>
      </c>
      <c r="E150" s="219" t="s">
        <v>1514</v>
      </c>
      <c r="F150" s="220" t="s">
        <v>1515</v>
      </c>
      <c r="G150" s="221" t="s">
        <v>180</v>
      </c>
      <c r="H150" s="222">
        <v>3.1739999999999999</v>
      </c>
      <c r="I150" s="223">
        <v>92.090000000000003</v>
      </c>
      <c r="J150" s="223">
        <f>ROUND(I150*H150,2)</f>
        <v>292.29000000000002</v>
      </c>
      <c r="K150" s="224"/>
      <c r="L150" s="35"/>
      <c r="M150" s="225" t="s">
        <v>1</v>
      </c>
      <c r="N150" s="226" t="s">
        <v>41</v>
      </c>
      <c r="O150" s="227">
        <v>4.609</v>
      </c>
      <c r="P150" s="227">
        <f>O150*H150</f>
        <v>14.628966</v>
      </c>
      <c r="Q150" s="227">
        <v>0</v>
      </c>
      <c r="R150" s="227">
        <f>Q150*H150</f>
        <v>0</v>
      </c>
      <c r="S150" s="227">
        <v>2.2000000000000002</v>
      </c>
      <c r="T150" s="228">
        <f>S150*H150</f>
        <v>6.9828000000000001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165</v>
      </c>
      <c r="AT150" s="229" t="s">
        <v>161</v>
      </c>
      <c r="AU150" s="229" t="s">
        <v>166</v>
      </c>
      <c r="AY150" s="14" t="s">
        <v>158</v>
      </c>
      <c r="BE150" s="230">
        <f>IF(N150="základná",J150,0)</f>
        <v>0</v>
      </c>
      <c r="BF150" s="230">
        <f>IF(N150="znížená",J150,0)</f>
        <v>292.29000000000002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292.29000000000002</v>
      </c>
      <c r="BL150" s="14" t="s">
        <v>165</v>
      </c>
      <c r="BM150" s="229" t="s">
        <v>236</v>
      </c>
    </row>
    <row r="151" s="2" customFormat="1" ht="21.75" customHeight="1">
      <c r="A151" s="29"/>
      <c r="B151" s="30"/>
      <c r="C151" s="218" t="s">
        <v>247</v>
      </c>
      <c r="D151" s="218" t="s">
        <v>161</v>
      </c>
      <c r="E151" s="219" t="s">
        <v>397</v>
      </c>
      <c r="F151" s="220" t="s">
        <v>398</v>
      </c>
      <c r="G151" s="221" t="s">
        <v>1516</v>
      </c>
      <c r="H151" s="222">
        <v>14.103</v>
      </c>
      <c r="I151" s="223">
        <v>15.609999999999999</v>
      </c>
      <c r="J151" s="223">
        <f>ROUND(I151*H151,2)</f>
        <v>220.15000000000001</v>
      </c>
      <c r="K151" s="224"/>
      <c r="L151" s="35"/>
      <c r="M151" s="225" t="s">
        <v>1</v>
      </c>
      <c r="N151" s="226" t="s">
        <v>41</v>
      </c>
      <c r="O151" s="227">
        <v>0.59799999999999998</v>
      </c>
      <c r="P151" s="227">
        <f>O151*H151</f>
        <v>8.4335939999999994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165</v>
      </c>
      <c r="AT151" s="229" t="s">
        <v>161</v>
      </c>
      <c r="AU151" s="229" t="s">
        <v>166</v>
      </c>
      <c r="AY151" s="14" t="s">
        <v>158</v>
      </c>
      <c r="BE151" s="230">
        <f>IF(N151="základná",J151,0)</f>
        <v>0</v>
      </c>
      <c r="BF151" s="230">
        <f>IF(N151="znížená",J151,0)</f>
        <v>220.15000000000001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220.15000000000001</v>
      </c>
      <c r="BL151" s="14" t="s">
        <v>165</v>
      </c>
      <c r="BM151" s="229" t="s">
        <v>239</v>
      </c>
    </row>
    <row r="152" s="2" customFormat="1" ht="24.15" customHeight="1">
      <c r="A152" s="29"/>
      <c r="B152" s="30"/>
      <c r="C152" s="218" t="s">
        <v>204</v>
      </c>
      <c r="D152" s="218" t="s">
        <v>161</v>
      </c>
      <c r="E152" s="219" t="s">
        <v>401</v>
      </c>
      <c r="F152" s="220" t="s">
        <v>402</v>
      </c>
      <c r="G152" s="221" t="s">
        <v>174</v>
      </c>
      <c r="H152" s="222">
        <v>57.252000000000002</v>
      </c>
      <c r="I152" s="223">
        <v>0.51000000000000001</v>
      </c>
      <c r="J152" s="223">
        <f>ROUND(I152*H152,2)</f>
        <v>29.199999999999999</v>
      </c>
      <c r="K152" s="224"/>
      <c r="L152" s="35"/>
      <c r="M152" s="225" t="s">
        <v>1</v>
      </c>
      <c r="N152" s="226" t="s">
        <v>41</v>
      </c>
      <c r="O152" s="227">
        <v>0.0070000000000000001</v>
      </c>
      <c r="P152" s="227">
        <f>O152*H152</f>
        <v>0.40076400000000001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165</v>
      </c>
      <c r="AT152" s="229" t="s">
        <v>161</v>
      </c>
      <c r="AU152" s="229" t="s">
        <v>166</v>
      </c>
      <c r="AY152" s="14" t="s">
        <v>158</v>
      </c>
      <c r="BE152" s="230">
        <f>IF(N152="základná",J152,0)</f>
        <v>0</v>
      </c>
      <c r="BF152" s="230">
        <f>IF(N152="znížená",J152,0)</f>
        <v>29.199999999999999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166</v>
      </c>
      <c r="BK152" s="230">
        <f>ROUND(I152*H152,2)</f>
        <v>29.199999999999999</v>
      </c>
      <c r="BL152" s="14" t="s">
        <v>165</v>
      </c>
      <c r="BM152" s="229" t="s">
        <v>243</v>
      </c>
    </row>
    <row r="153" s="2" customFormat="1" ht="24.15" customHeight="1">
      <c r="A153" s="29"/>
      <c r="B153" s="30"/>
      <c r="C153" s="218" t="s">
        <v>254</v>
      </c>
      <c r="D153" s="218" t="s">
        <v>161</v>
      </c>
      <c r="E153" s="219" t="s">
        <v>404</v>
      </c>
      <c r="F153" s="220" t="s">
        <v>405</v>
      </c>
      <c r="G153" s="221" t="s">
        <v>174</v>
      </c>
      <c r="H153" s="222">
        <v>14.313000000000001</v>
      </c>
      <c r="I153" s="223">
        <v>11.58</v>
      </c>
      <c r="J153" s="223">
        <f>ROUND(I153*H153,2)</f>
        <v>165.74000000000001</v>
      </c>
      <c r="K153" s="224"/>
      <c r="L153" s="35"/>
      <c r="M153" s="225" t="s">
        <v>1</v>
      </c>
      <c r="N153" s="226" t="s">
        <v>41</v>
      </c>
      <c r="O153" s="227">
        <v>0.89000000000000001</v>
      </c>
      <c r="P153" s="227">
        <f>O153*H153</f>
        <v>12.738570000000001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165</v>
      </c>
      <c r="AT153" s="229" t="s">
        <v>161</v>
      </c>
      <c r="AU153" s="229" t="s">
        <v>166</v>
      </c>
      <c r="AY153" s="14" t="s">
        <v>158</v>
      </c>
      <c r="BE153" s="230">
        <f>IF(N153="základná",J153,0)</f>
        <v>0</v>
      </c>
      <c r="BF153" s="230">
        <f>IF(N153="znížená",J153,0)</f>
        <v>165.74000000000001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166</v>
      </c>
      <c r="BK153" s="230">
        <f>ROUND(I153*H153,2)</f>
        <v>165.74000000000001</v>
      </c>
      <c r="BL153" s="14" t="s">
        <v>165</v>
      </c>
      <c r="BM153" s="229" t="s">
        <v>246</v>
      </c>
    </row>
    <row r="154" s="2" customFormat="1" ht="16.5" customHeight="1">
      <c r="A154" s="29"/>
      <c r="B154" s="30"/>
      <c r="C154" s="218" t="s">
        <v>208</v>
      </c>
      <c r="D154" s="218" t="s">
        <v>161</v>
      </c>
      <c r="E154" s="219" t="s">
        <v>1517</v>
      </c>
      <c r="F154" s="220" t="s">
        <v>1518</v>
      </c>
      <c r="G154" s="221" t="s">
        <v>174</v>
      </c>
      <c r="H154" s="222">
        <v>14.130000000000001</v>
      </c>
      <c r="I154" s="223">
        <v>5.54</v>
      </c>
      <c r="J154" s="223">
        <f>ROUND(I154*H154,2)</f>
        <v>78.280000000000001</v>
      </c>
      <c r="K154" s="224"/>
      <c r="L154" s="35"/>
      <c r="M154" s="225" t="s">
        <v>1</v>
      </c>
      <c r="N154" s="226" t="s">
        <v>41</v>
      </c>
      <c r="O154" s="227">
        <v>0.14899999999999999</v>
      </c>
      <c r="P154" s="227">
        <f>O154*H154</f>
        <v>2.1053700000000002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165</v>
      </c>
      <c r="AT154" s="229" t="s">
        <v>161</v>
      </c>
      <c r="AU154" s="229" t="s">
        <v>166</v>
      </c>
      <c r="AY154" s="14" t="s">
        <v>158</v>
      </c>
      <c r="BE154" s="230">
        <f>IF(N154="základná",J154,0)</f>
        <v>0</v>
      </c>
      <c r="BF154" s="230">
        <f>IF(N154="znížená",J154,0)</f>
        <v>78.280000000000001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166</v>
      </c>
      <c r="BK154" s="230">
        <f>ROUND(I154*H154,2)</f>
        <v>78.280000000000001</v>
      </c>
      <c r="BL154" s="14" t="s">
        <v>165</v>
      </c>
      <c r="BM154" s="229" t="s">
        <v>250</v>
      </c>
    </row>
    <row r="155" s="2" customFormat="1" ht="24.15" customHeight="1">
      <c r="A155" s="29"/>
      <c r="B155" s="30"/>
      <c r="C155" s="218" t="s">
        <v>261</v>
      </c>
      <c r="D155" s="218" t="s">
        <v>161</v>
      </c>
      <c r="E155" s="219" t="s">
        <v>411</v>
      </c>
      <c r="F155" s="220" t="s">
        <v>412</v>
      </c>
      <c r="G155" s="221" t="s">
        <v>174</v>
      </c>
      <c r="H155" s="222">
        <v>14.313000000000001</v>
      </c>
      <c r="I155" s="223">
        <v>60</v>
      </c>
      <c r="J155" s="223">
        <f>ROUND(I155*H155,2)</f>
        <v>858.77999999999997</v>
      </c>
      <c r="K155" s="224"/>
      <c r="L155" s="35"/>
      <c r="M155" s="225" t="s">
        <v>1</v>
      </c>
      <c r="N155" s="226" t="s">
        <v>41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165</v>
      </c>
      <c r="AT155" s="229" t="s">
        <v>161</v>
      </c>
      <c r="AU155" s="229" t="s">
        <v>166</v>
      </c>
      <c r="AY155" s="14" t="s">
        <v>158</v>
      </c>
      <c r="BE155" s="230">
        <f>IF(N155="základná",J155,0)</f>
        <v>0</v>
      </c>
      <c r="BF155" s="230">
        <f>IF(N155="znížená",J155,0)</f>
        <v>858.77999999999997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166</v>
      </c>
      <c r="BK155" s="230">
        <f>ROUND(I155*H155,2)</f>
        <v>858.77999999999997</v>
      </c>
      <c r="BL155" s="14" t="s">
        <v>165</v>
      </c>
      <c r="BM155" s="229" t="s">
        <v>253</v>
      </c>
    </row>
    <row r="156" s="2" customFormat="1" ht="16.5" customHeight="1">
      <c r="A156" s="29"/>
      <c r="B156" s="30"/>
      <c r="C156" s="218" t="s">
        <v>212</v>
      </c>
      <c r="D156" s="218" t="s">
        <v>161</v>
      </c>
      <c r="E156" s="219" t="s">
        <v>1519</v>
      </c>
      <c r="F156" s="220" t="s">
        <v>1520</v>
      </c>
      <c r="G156" s="221" t="s">
        <v>180</v>
      </c>
      <c r="H156" s="222">
        <v>5.1680000000000001</v>
      </c>
      <c r="I156" s="223">
        <v>45</v>
      </c>
      <c r="J156" s="223">
        <f>ROUND(I156*H156,2)</f>
        <v>232.56</v>
      </c>
      <c r="K156" s="224"/>
      <c r="L156" s="35"/>
      <c r="M156" s="225" t="s">
        <v>1</v>
      </c>
      <c r="N156" s="226" t="s">
        <v>41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165</v>
      </c>
      <c r="AT156" s="229" t="s">
        <v>161</v>
      </c>
      <c r="AU156" s="229" t="s">
        <v>166</v>
      </c>
      <c r="AY156" s="14" t="s">
        <v>158</v>
      </c>
      <c r="BE156" s="230">
        <f>IF(N156="základná",J156,0)</f>
        <v>0</v>
      </c>
      <c r="BF156" s="230">
        <f>IF(N156="znížená",J156,0)</f>
        <v>232.56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166</v>
      </c>
      <c r="BK156" s="230">
        <f>ROUND(I156*H156,2)</f>
        <v>232.56</v>
      </c>
      <c r="BL156" s="14" t="s">
        <v>165</v>
      </c>
      <c r="BM156" s="229" t="s">
        <v>257</v>
      </c>
    </row>
    <row r="157" s="2" customFormat="1" ht="24.15" customHeight="1">
      <c r="A157" s="29"/>
      <c r="B157" s="30"/>
      <c r="C157" s="218" t="s">
        <v>268</v>
      </c>
      <c r="D157" s="218" t="s">
        <v>161</v>
      </c>
      <c r="E157" s="219" t="s">
        <v>1521</v>
      </c>
      <c r="F157" s="220" t="s">
        <v>1522</v>
      </c>
      <c r="G157" s="221" t="s">
        <v>174</v>
      </c>
      <c r="H157" s="222">
        <v>40.503</v>
      </c>
      <c r="I157" s="223">
        <v>8.8399999999999999</v>
      </c>
      <c r="J157" s="223">
        <f>ROUND(I157*H157,2)</f>
        <v>358.05000000000001</v>
      </c>
      <c r="K157" s="224"/>
      <c r="L157" s="35"/>
      <c r="M157" s="225" t="s">
        <v>1</v>
      </c>
      <c r="N157" s="226" t="s">
        <v>41</v>
      </c>
      <c r="O157" s="227">
        <v>0.57699999999999996</v>
      </c>
      <c r="P157" s="227">
        <f>O157*H157</f>
        <v>23.370230999999997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165</v>
      </c>
      <c r="AT157" s="229" t="s">
        <v>161</v>
      </c>
      <c r="AU157" s="229" t="s">
        <v>166</v>
      </c>
      <c r="AY157" s="14" t="s">
        <v>158</v>
      </c>
      <c r="BE157" s="230">
        <f>IF(N157="základná",J157,0)</f>
        <v>0</v>
      </c>
      <c r="BF157" s="230">
        <f>IF(N157="znížená",J157,0)</f>
        <v>358.05000000000001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166</v>
      </c>
      <c r="BK157" s="230">
        <f>ROUND(I157*H157,2)</f>
        <v>358.05000000000001</v>
      </c>
      <c r="BL157" s="14" t="s">
        <v>165</v>
      </c>
      <c r="BM157" s="229" t="s">
        <v>260</v>
      </c>
    </row>
    <row r="158" s="2" customFormat="1" ht="24.15" customHeight="1">
      <c r="A158" s="29"/>
      <c r="B158" s="30"/>
      <c r="C158" s="218" t="s">
        <v>215</v>
      </c>
      <c r="D158" s="218" t="s">
        <v>161</v>
      </c>
      <c r="E158" s="219" t="s">
        <v>1521</v>
      </c>
      <c r="F158" s="220" t="s">
        <v>1522</v>
      </c>
      <c r="G158" s="221" t="s">
        <v>174</v>
      </c>
      <c r="H158" s="222">
        <v>40.503</v>
      </c>
      <c r="I158" s="223">
        <v>8.8399999999999999</v>
      </c>
      <c r="J158" s="223">
        <f>ROUND(I158*H158,2)</f>
        <v>358.05000000000001</v>
      </c>
      <c r="K158" s="224"/>
      <c r="L158" s="35"/>
      <c r="M158" s="225" t="s">
        <v>1</v>
      </c>
      <c r="N158" s="226" t="s">
        <v>41</v>
      </c>
      <c r="O158" s="227">
        <v>0.57699999999999996</v>
      </c>
      <c r="P158" s="227">
        <f>O158*H158</f>
        <v>23.370230999999997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165</v>
      </c>
      <c r="AT158" s="229" t="s">
        <v>161</v>
      </c>
      <c r="AU158" s="229" t="s">
        <v>166</v>
      </c>
      <c r="AY158" s="14" t="s">
        <v>158</v>
      </c>
      <c r="BE158" s="230">
        <f>IF(N158="základná",J158,0)</f>
        <v>0</v>
      </c>
      <c r="BF158" s="230">
        <f>IF(N158="znížená",J158,0)</f>
        <v>358.05000000000001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166</v>
      </c>
      <c r="BK158" s="230">
        <f>ROUND(I158*H158,2)</f>
        <v>358.05000000000001</v>
      </c>
      <c r="BL158" s="14" t="s">
        <v>165</v>
      </c>
      <c r="BM158" s="229" t="s">
        <v>264</v>
      </c>
    </row>
    <row r="159" s="12" customFormat="1" ht="25.92" customHeight="1">
      <c r="A159" s="12"/>
      <c r="B159" s="203"/>
      <c r="C159" s="204"/>
      <c r="D159" s="205" t="s">
        <v>74</v>
      </c>
      <c r="E159" s="206" t="s">
        <v>418</v>
      </c>
      <c r="F159" s="206" t="s">
        <v>419</v>
      </c>
      <c r="G159" s="204"/>
      <c r="H159" s="204"/>
      <c r="I159" s="204"/>
      <c r="J159" s="207">
        <f>BK159</f>
        <v>10788.07</v>
      </c>
      <c r="K159" s="204"/>
      <c r="L159" s="208"/>
      <c r="M159" s="209"/>
      <c r="N159" s="210"/>
      <c r="O159" s="210"/>
      <c r="P159" s="211">
        <f>P160</f>
        <v>4.0197500000000002</v>
      </c>
      <c r="Q159" s="210"/>
      <c r="R159" s="211">
        <f>R160</f>
        <v>0</v>
      </c>
      <c r="S159" s="210"/>
      <c r="T159" s="212">
        <f>T160</f>
        <v>0.69074999999999998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83</v>
      </c>
      <c r="AT159" s="214" t="s">
        <v>74</v>
      </c>
      <c r="AU159" s="214" t="s">
        <v>75</v>
      </c>
      <c r="AY159" s="213" t="s">
        <v>158</v>
      </c>
      <c r="BK159" s="215">
        <f>BK160</f>
        <v>10788.07</v>
      </c>
    </row>
    <row r="160" s="12" customFormat="1" ht="22.8" customHeight="1">
      <c r="A160" s="12"/>
      <c r="B160" s="203"/>
      <c r="C160" s="204"/>
      <c r="D160" s="205" t="s">
        <v>74</v>
      </c>
      <c r="E160" s="216" t="s">
        <v>667</v>
      </c>
      <c r="F160" s="216" t="s">
        <v>668</v>
      </c>
      <c r="G160" s="204"/>
      <c r="H160" s="204"/>
      <c r="I160" s="204"/>
      <c r="J160" s="217">
        <f>BK160</f>
        <v>10788.07</v>
      </c>
      <c r="K160" s="204"/>
      <c r="L160" s="208"/>
      <c r="M160" s="209"/>
      <c r="N160" s="210"/>
      <c r="O160" s="210"/>
      <c r="P160" s="211">
        <f>SUM(P161:P165)</f>
        <v>4.0197500000000002</v>
      </c>
      <c r="Q160" s="210"/>
      <c r="R160" s="211">
        <f>SUM(R161:R165)</f>
        <v>0</v>
      </c>
      <c r="S160" s="210"/>
      <c r="T160" s="212">
        <f>SUM(T161:T165)</f>
        <v>0.69074999999999998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166</v>
      </c>
      <c r="AT160" s="214" t="s">
        <v>74</v>
      </c>
      <c r="AU160" s="214" t="s">
        <v>83</v>
      </c>
      <c r="AY160" s="213" t="s">
        <v>158</v>
      </c>
      <c r="BK160" s="215">
        <f>SUM(BK161:BK165)</f>
        <v>10788.07</v>
      </c>
    </row>
    <row r="161" s="2" customFormat="1" ht="16.5" customHeight="1">
      <c r="A161" s="29"/>
      <c r="B161" s="30"/>
      <c r="C161" s="218" t="s">
        <v>275</v>
      </c>
      <c r="D161" s="218" t="s">
        <v>161</v>
      </c>
      <c r="E161" s="219" t="s">
        <v>1523</v>
      </c>
      <c r="F161" s="220" t="s">
        <v>1524</v>
      </c>
      <c r="G161" s="221" t="s">
        <v>288</v>
      </c>
      <c r="H161" s="222">
        <v>8.75</v>
      </c>
      <c r="I161" s="223">
        <v>3.8799999999999999</v>
      </c>
      <c r="J161" s="223">
        <f>ROUND(I161*H161,2)</f>
        <v>33.950000000000003</v>
      </c>
      <c r="K161" s="224"/>
      <c r="L161" s="35"/>
      <c r="M161" s="225" t="s">
        <v>1</v>
      </c>
      <c r="N161" s="226" t="s">
        <v>41</v>
      </c>
      <c r="O161" s="227">
        <v>0.22900000000000001</v>
      </c>
      <c r="P161" s="227">
        <f>O161*H161</f>
        <v>2.0037500000000001</v>
      </c>
      <c r="Q161" s="227">
        <v>0</v>
      </c>
      <c r="R161" s="227">
        <f>Q161*H161</f>
        <v>0</v>
      </c>
      <c r="S161" s="227">
        <v>0.0089999999999999993</v>
      </c>
      <c r="T161" s="228">
        <f>S161*H161</f>
        <v>0.078750000000000001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195</v>
      </c>
      <c r="AT161" s="229" t="s">
        <v>161</v>
      </c>
      <c r="AU161" s="229" t="s">
        <v>166</v>
      </c>
      <c r="AY161" s="14" t="s">
        <v>158</v>
      </c>
      <c r="BE161" s="230">
        <f>IF(N161="základná",J161,0)</f>
        <v>0</v>
      </c>
      <c r="BF161" s="230">
        <f>IF(N161="znížená",J161,0)</f>
        <v>33.950000000000003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166</v>
      </c>
      <c r="BK161" s="230">
        <f>ROUND(I161*H161,2)</f>
        <v>33.950000000000003</v>
      </c>
      <c r="BL161" s="14" t="s">
        <v>195</v>
      </c>
      <c r="BM161" s="229" t="s">
        <v>267</v>
      </c>
    </row>
    <row r="162" s="2" customFormat="1" ht="16.5" customHeight="1">
      <c r="A162" s="29"/>
      <c r="B162" s="30"/>
      <c r="C162" s="218" t="s">
        <v>218</v>
      </c>
      <c r="D162" s="218" t="s">
        <v>161</v>
      </c>
      <c r="E162" s="219" t="s">
        <v>1525</v>
      </c>
      <c r="F162" s="220" t="s">
        <v>1526</v>
      </c>
      <c r="G162" s="221" t="s">
        <v>189</v>
      </c>
      <c r="H162" s="222">
        <v>1</v>
      </c>
      <c r="I162" s="223">
        <v>10.119999999999999</v>
      </c>
      <c r="J162" s="223">
        <f>ROUND(I162*H162,2)</f>
        <v>10.119999999999999</v>
      </c>
      <c r="K162" s="224"/>
      <c r="L162" s="35"/>
      <c r="M162" s="225" t="s">
        <v>1</v>
      </c>
      <c r="N162" s="226" t="s">
        <v>41</v>
      </c>
      <c r="O162" s="227">
        <v>0.59799999999999998</v>
      </c>
      <c r="P162" s="227">
        <f>O162*H162</f>
        <v>0.59799999999999998</v>
      </c>
      <c r="Q162" s="227">
        <v>0</v>
      </c>
      <c r="R162" s="227">
        <f>Q162*H162</f>
        <v>0</v>
      </c>
      <c r="S162" s="227">
        <v>0.192</v>
      </c>
      <c r="T162" s="228">
        <f>S162*H162</f>
        <v>0.192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195</v>
      </c>
      <c r="AT162" s="229" t="s">
        <v>161</v>
      </c>
      <c r="AU162" s="229" t="s">
        <v>166</v>
      </c>
      <c r="AY162" s="14" t="s">
        <v>158</v>
      </c>
      <c r="BE162" s="230">
        <f>IF(N162="základná",J162,0)</f>
        <v>0</v>
      </c>
      <c r="BF162" s="230">
        <f>IF(N162="znížená",J162,0)</f>
        <v>10.119999999999999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166</v>
      </c>
      <c r="BK162" s="230">
        <f>ROUND(I162*H162,2)</f>
        <v>10.119999999999999</v>
      </c>
      <c r="BL162" s="14" t="s">
        <v>195</v>
      </c>
      <c r="BM162" s="229" t="s">
        <v>271</v>
      </c>
    </row>
    <row r="163" s="2" customFormat="1" ht="16.5" customHeight="1">
      <c r="A163" s="29"/>
      <c r="B163" s="30"/>
      <c r="C163" s="218" t="s">
        <v>282</v>
      </c>
      <c r="D163" s="218" t="s">
        <v>161</v>
      </c>
      <c r="E163" s="219" t="s">
        <v>1527</v>
      </c>
      <c r="F163" s="220" t="s">
        <v>1528</v>
      </c>
      <c r="G163" s="221" t="s">
        <v>189</v>
      </c>
      <c r="H163" s="222">
        <v>2</v>
      </c>
      <c r="I163" s="223">
        <v>12</v>
      </c>
      <c r="J163" s="223">
        <f>ROUND(I163*H163,2)</f>
        <v>24</v>
      </c>
      <c r="K163" s="224"/>
      <c r="L163" s="35"/>
      <c r="M163" s="225" t="s">
        <v>1</v>
      </c>
      <c r="N163" s="226" t="s">
        <v>41</v>
      </c>
      <c r="O163" s="227">
        <v>0.70899999999999996</v>
      </c>
      <c r="P163" s="227">
        <f>O163*H163</f>
        <v>1.4179999999999999</v>
      </c>
      <c r="Q163" s="227">
        <v>0</v>
      </c>
      <c r="R163" s="227">
        <f>Q163*H163</f>
        <v>0</v>
      </c>
      <c r="S163" s="227">
        <v>0.20999999999999999</v>
      </c>
      <c r="T163" s="228">
        <f>S163*H163</f>
        <v>0.41999999999999998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195</v>
      </c>
      <c r="AT163" s="229" t="s">
        <v>161</v>
      </c>
      <c r="AU163" s="229" t="s">
        <v>166</v>
      </c>
      <c r="AY163" s="14" t="s">
        <v>158</v>
      </c>
      <c r="BE163" s="230">
        <f>IF(N163="základná",J163,0)</f>
        <v>0</v>
      </c>
      <c r="BF163" s="230">
        <f>IF(N163="znížená",J163,0)</f>
        <v>24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166</v>
      </c>
      <c r="BK163" s="230">
        <f>ROUND(I163*H163,2)</f>
        <v>24</v>
      </c>
      <c r="BL163" s="14" t="s">
        <v>195</v>
      </c>
      <c r="BM163" s="229" t="s">
        <v>274</v>
      </c>
    </row>
    <row r="164" s="2" customFormat="1" ht="16.5" customHeight="1">
      <c r="A164" s="29"/>
      <c r="B164" s="30"/>
      <c r="C164" s="218" t="s">
        <v>222</v>
      </c>
      <c r="D164" s="218" t="s">
        <v>161</v>
      </c>
      <c r="E164" s="219" t="s">
        <v>1529</v>
      </c>
      <c r="F164" s="220" t="s">
        <v>1530</v>
      </c>
      <c r="G164" s="221" t="s">
        <v>481</v>
      </c>
      <c r="H164" s="222">
        <v>24</v>
      </c>
      <c r="I164" s="223">
        <v>30</v>
      </c>
      <c r="J164" s="223">
        <f>ROUND(I164*H164,2)</f>
        <v>720</v>
      </c>
      <c r="K164" s="224"/>
      <c r="L164" s="35"/>
      <c r="M164" s="225" t="s">
        <v>1</v>
      </c>
      <c r="N164" s="226" t="s">
        <v>41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195</v>
      </c>
      <c r="AT164" s="229" t="s">
        <v>161</v>
      </c>
      <c r="AU164" s="229" t="s">
        <v>166</v>
      </c>
      <c r="AY164" s="14" t="s">
        <v>158</v>
      </c>
      <c r="BE164" s="230">
        <f>IF(N164="základná",J164,0)</f>
        <v>0</v>
      </c>
      <c r="BF164" s="230">
        <f>IF(N164="znížená",J164,0)</f>
        <v>720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166</v>
      </c>
      <c r="BK164" s="230">
        <f>ROUND(I164*H164,2)</f>
        <v>720</v>
      </c>
      <c r="BL164" s="14" t="s">
        <v>195</v>
      </c>
      <c r="BM164" s="229" t="s">
        <v>278</v>
      </c>
    </row>
    <row r="165" s="2" customFormat="1" ht="24.15" customHeight="1">
      <c r="A165" s="29"/>
      <c r="B165" s="30"/>
      <c r="C165" s="231" t="s">
        <v>290</v>
      </c>
      <c r="D165" s="231" t="s">
        <v>192</v>
      </c>
      <c r="E165" s="232" t="s">
        <v>1531</v>
      </c>
      <c r="F165" s="233" t="s">
        <v>1532</v>
      </c>
      <c r="G165" s="234" t="s">
        <v>189</v>
      </c>
      <c r="H165" s="235">
        <v>2</v>
      </c>
      <c r="I165" s="236">
        <v>5000</v>
      </c>
      <c r="J165" s="236">
        <f>ROUND(I165*H165,2)</f>
        <v>10000</v>
      </c>
      <c r="K165" s="237"/>
      <c r="L165" s="238"/>
      <c r="M165" s="245" t="s">
        <v>1</v>
      </c>
      <c r="N165" s="246" t="s">
        <v>41</v>
      </c>
      <c r="O165" s="243">
        <v>0</v>
      </c>
      <c r="P165" s="243">
        <f>O165*H165</f>
        <v>0</v>
      </c>
      <c r="Q165" s="243">
        <v>0</v>
      </c>
      <c r="R165" s="243">
        <f>Q165*H165</f>
        <v>0</v>
      </c>
      <c r="S165" s="243">
        <v>0</v>
      </c>
      <c r="T165" s="244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222</v>
      </c>
      <c r="AT165" s="229" t="s">
        <v>192</v>
      </c>
      <c r="AU165" s="229" t="s">
        <v>166</v>
      </c>
      <c r="AY165" s="14" t="s">
        <v>158</v>
      </c>
      <c r="BE165" s="230">
        <f>IF(N165="základná",J165,0)</f>
        <v>0</v>
      </c>
      <c r="BF165" s="230">
        <f>IF(N165="znížená",J165,0)</f>
        <v>10000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166</v>
      </c>
      <c r="BK165" s="230">
        <f>ROUND(I165*H165,2)</f>
        <v>10000</v>
      </c>
      <c r="BL165" s="14" t="s">
        <v>195</v>
      </c>
      <c r="BM165" s="229" t="s">
        <v>281</v>
      </c>
    </row>
    <row r="166" s="2" customFormat="1" ht="6.96" customHeight="1">
      <c r="A166" s="29"/>
      <c r="B166" s="62"/>
      <c r="C166" s="63"/>
      <c r="D166" s="63"/>
      <c r="E166" s="63"/>
      <c r="F166" s="63"/>
      <c r="G166" s="63"/>
      <c r="H166" s="63"/>
      <c r="I166" s="63"/>
      <c r="J166" s="63"/>
      <c r="K166" s="63"/>
      <c r="L166" s="35"/>
      <c r="M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</row>
  </sheetData>
  <sheetProtection sheet="1" autoFilter="0" formatColumns="0" formatRows="0" objects="1" scenarios="1" spinCount="100000" saltValue="FFWOx0aTvIOiDf/hobS4ZdmJSTok6OrvzIJSJDzI1So5yrMlqXdHwP1yOBQszyRIGK1cOujfYkz23xcQQWK2lw==" hashValue="mlomrEhYy+Y69TrjIcfYv0qivZ3fRky/4kDTV/8zNXECEnw+xHYV7YQzTSaElw4dZ4t2Te5I/ZZ3zNsARN5C6g==" algorithmName="SHA-512" password="CC35"/>
  <autoFilter ref="C123:K165"/>
  <mergeCells count="8">
    <mergeCell ref="E7:H7"/>
    <mergeCell ref="E9:H9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111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1533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ROUND(J127, 2)</f>
        <v>38657.620000000003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ROUND((SUM(BE127:BE191)),  2)</f>
        <v>0</v>
      </c>
      <c r="G33" s="152"/>
      <c r="H33" s="152"/>
      <c r="I33" s="153">
        <v>0.20000000000000001</v>
      </c>
      <c r="J33" s="151">
        <f>ROUND(((SUM(BE127:BE191))*I33),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ROUND((SUM(BF127:BF191)),  2)</f>
        <v>38657.620000000003</v>
      </c>
      <c r="G34" s="29"/>
      <c r="H34" s="29"/>
      <c r="I34" s="155">
        <v>0.20000000000000001</v>
      </c>
      <c r="J34" s="154">
        <f>ROUND(((SUM(BF127:BF191))*I34),  2)</f>
        <v>7731.5200000000004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ROUND((SUM(BG127:BG191)),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ROUND((SUM(BH127:BH191)),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ROUND((SUM(BI127:BI191)),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46389.139999999999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10 - SO 03 Spevnené plochy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J127</f>
        <v>38657.620000000003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1296</v>
      </c>
      <c r="E97" s="182"/>
      <c r="F97" s="182"/>
      <c r="G97" s="182"/>
      <c r="H97" s="182"/>
      <c r="I97" s="182"/>
      <c r="J97" s="183">
        <f>J128</f>
        <v>33585.550000000003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1297</v>
      </c>
      <c r="E98" s="188"/>
      <c r="F98" s="188"/>
      <c r="G98" s="188"/>
      <c r="H98" s="188"/>
      <c r="I98" s="188"/>
      <c r="J98" s="189">
        <f>J129</f>
        <v>6868.6099999999988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1298</v>
      </c>
      <c r="E99" s="188"/>
      <c r="F99" s="188"/>
      <c r="G99" s="188"/>
      <c r="H99" s="188"/>
      <c r="I99" s="188"/>
      <c r="J99" s="189">
        <f>J145</f>
        <v>1403.1900000000001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1534</v>
      </c>
      <c r="E100" s="188"/>
      <c r="F100" s="188"/>
      <c r="G100" s="188"/>
      <c r="H100" s="188"/>
      <c r="I100" s="188"/>
      <c r="J100" s="189">
        <f>J149</f>
        <v>11769.540000000001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126</v>
      </c>
      <c r="E101" s="188"/>
      <c r="F101" s="188"/>
      <c r="G101" s="188"/>
      <c r="H101" s="188"/>
      <c r="I101" s="188"/>
      <c r="J101" s="189">
        <f>J158</f>
        <v>679.88999999999987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1299</v>
      </c>
      <c r="E102" s="188"/>
      <c r="F102" s="188"/>
      <c r="G102" s="188"/>
      <c r="H102" s="188"/>
      <c r="I102" s="188"/>
      <c r="J102" s="189">
        <f>J165</f>
        <v>101.28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127</v>
      </c>
      <c r="E103" s="188"/>
      <c r="F103" s="188"/>
      <c r="G103" s="188"/>
      <c r="H103" s="188"/>
      <c r="I103" s="188"/>
      <c r="J103" s="189">
        <f>J167</f>
        <v>12763.040000000001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9" customFormat="1" ht="24.96" customHeight="1">
      <c r="A104" s="9"/>
      <c r="B104" s="179"/>
      <c r="C104" s="180"/>
      <c r="D104" s="181" t="s">
        <v>128</v>
      </c>
      <c r="E104" s="182"/>
      <c r="F104" s="182"/>
      <c r="G104" s="182"/>
      <c r="H104" s="182"/>
      <c r="I104" s="182"/>
      <c r="J104" s="183">
        <f>J178</f>
        <v>5072.0699999999997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hidden="1" s="10" customFormat="1" ht="19.92" customHeight="1">
      <c r="A105" s="10"/>
      <c r="B105" s="185"/>
      <c r="C105" s="186"/>
      <c r="D105" s="187" t="s">
        <v>129</v>
      </c>
      <c r="E105" s="188"/>
      <c r="F105" s="188"/>
      <c r="G105" s="188"/>
      <c r="H105" s="188"/>
      <c r="I105" s="188"/>
      <c r="J105" s="189">
        <f>J179</f>
        <v>167.94999999999999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137</v>
      </c>
      <c r="E106" s="188"/>
      <c r="F106" s="188"/>
      <c r="G106" s="188"/>
      <c r="H106" s="188"/>
      <c r="I106" s="188"/>
      <c r="J106" s="189">
        <f>J182</f>
        <v>2665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138</v>
      </c>
      <c r="E107" s="188"/>
      <c r="F107" s="188"/>
      <c r="G107" s="188"/>
      <c r="H107" s="188"/>
      <c r="I107" s="188"/>
      <c r="J107" s="189">
        <f>J185</f>
        <v>2239.1200000000003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hidden="1" s="2" customFormat="1" ht="6.96" customHeight="1">
      <c r="A109" s="29"/>
      <c r="B109" s="62"/>
      <c r="C109" s="63"/>
      <c r="D109" s="63"/>
      <c r="E109" s="63"/>
      <c r="F109" s="63"/>
      <c r="G109" s="63"/>
      <c r="H109" s="63"/>
      <c r="I109" s="63"/>
      <c r="J109" s="63"/>
      <c r="K109" s="63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hidden="1"/>
    <row r="111" hidden="1"/>
    <row r="112" hidden="1"/>
    <row r="113" s="2" customFormat="1" ht="6.96" customHeight="1">
      <c r="A113" s="29"/>
      <c r="B113" s="64"/>
      <c r="C113" s="65"/>
      <c r="D113" s="65"/>
      <c r="E113" s="65"/>
      <c r="F113" s="65"/>
      <c r="G113" s="65"/>
      <c r="H113" s="65"/>
      <c r="I113" s="65"/>
      <c r="J113" s="65"/>
      <c r="K113" s="65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24.96" customHeight="1">
      <c r="A114" s="29"/>
      <c r="B114" s="30"/>
      <c r="C114" s="20" t="s">
        <v>144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13</v>
      </c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6.5" customHeight="1">
      <c r="A117" s="29"/>
      <c r="B117" s="30"/>
      <c r="C117" s="31"/>
      <c r="D117" s="31"/>
      <c r="E117" s="174" t="str">
        <f>E7</f>
        <v>Rekonstrukcia objektu Biovetska 36 Nitra - 1.etapa</v>
      </c>
      <c r="F117" s="26"/>
      <c r="G117" s="26"/>
      <c r="H117" s="26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2" customHeight="1">
      <c r="A118" s="29"/>
      <c r="B118" s="30"/>
      <c r="C118" s="26" t="s">
        <v>116</v>
      </c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6.5" customHeight="1">
      <c r="A119" s="29"/>
      <c r="B119" s="30"/>
      <c r="C119" s="31"/>
      <c r="D119" s="31"/>
      <c r="E119" s="72" t="str">
        <f>E9</f>
        <v>10 - SO 03 Spevnené plochy</v>
      </c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6.96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17</v>
      </c>
      <c r="D121" s="31"/>
      <c r="E121" s="31"/>
      <c r="F121" s="23" t="str">
        <f>F12</f>
        <v xml:space="preserve">Biovetská </v>
      </c>
      <c r="G121" s="31"/>
      <c r="H121" s="31"/>
      <c r="I121" s="26" t="s">
        <v>19</v>
      </c>
      <c r="J121" s="75" t="str">
        <f>IF(J12="","",J12)</f>
        <v>19. 12. 2022</v>
      </c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6.96" customHeight="1">
      <c r="A122" s="29"/>
      <c r="B122" s="30"/>
      <c r="C122" s="31"/>
      <c r="D122" s="31"/>
      <c r="E122" s="31"/>
      <c r="F122" s="31"/>
      <c r="G122" s="31"/>
      <c r="H122" s="31"/>
      <c r="I122" s="31"/>
      <c r="J122" s="31"/>
      <c r="K122" s="31"/>
      <c r="L122" s="5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25.65" customHeight="1">
      <c r="A123" s="29"/>
      <c r="B123" s="30"/>
      <c r="C123" s="26" t="s">
        <v>21</v>
      </c>
      <c r="D123" s="31"/>
      <c r="E123" s="31"/>
      <c r="F123" s="23" t="str">
        <f>E15</f>
        <v>Mesto Nitra</v>
      </c>
      <c r="G123" s="31"/>
      <c r="H123" s="31"/>
      <c r="I123" s="26" t="s">
        <v>29</v>
      </c>
      <c r="J123" s="27" t="str">
        <f>E21</f>
        <v xml:space="preserve">SOAR - ING. BÁRTA JIŘÍ </v>
      </c>
      <c r="K123" s="31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5.15" customHeight="1">
      <c r="A124" s="29"/>
      <c r="B124" s="30"/>
      <c r="C124" s="26" t="s">
        <v>25</v>
      </c>
      <c r="D124" s="31"/>
      <c r="E124" s="31"/>
      <c r="F124" s="23" t="str">
        <f>IF(E18="","",E18)</f>
        <v>PP INVEST, s.r.o.</v>
      </c>
      <c r="G124" s="31"/>
      <c r="H124" s="31"/>
      <c r="I124" s="26" t="s">
        <v>32</v>
      </c>
      <c r="J124" s="27" t="str">
        <f>E24</f>
        <v>Ing. Martin Rusnák</v>
      </c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10.32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11" customFormat="1" ht="29.28" customHeight="1">
      <c r="A126" s="191"/>
      <c r="B126" s="192"/>
      <c r="C126" s="193" t="s">
        <v>145</v>
      </c>
      <c r="D126" s="194" t="s">
        <v>60</v>
      </c>
      <c r="E126" s="194" t="s">
        <v>56</v>
      </c>
      <c r="F126" s="194" t="s">
        <v>57</v>
      </c>
      <c r="G126" s="194" t="s">
        <v>146</v>
      </c>
      <c r="H126" s="194" t="s">
        <v>147</v>
      </c>
      <c r="I126" s="194" t="s">
        <v>148</v>
      </c>
      <c r="J126" s="195" t="s">
        <v>120</v>
      </c>
      <c r="K126" s="196" t="s">
        <v>149</v>
      </c>
      <c r="L126" s="197"/>
      <c r="M126" s="96" t="s">
        <v>1</v>
      </c>
      <c r="N126" s="97" t="s">
        <v>39</v>
      </c>
      <c r="O126" s="97" t="s">
        <v>150</v>
      </c>
      <c r="P126" s="97" t="s">
        <v>151</v>
      </c>
      <c r="Q126" s="97" t="s">
        <v>152</v>
      </c>
      <c r="R126" s="97" t="s">
        <v>153</v>
      </c>
      <c r="S126" s="97" t="s">
        <v>154</v>
      </c>
      <c r="T126" s="98" t="s">
        <v>155</v>
      </c>
      <c r="U126" s="191"/>
      <c r="V126" s="191"/>
      <c r="W126" s="191"/>
      <c r="X126" s="191"/>
      <c r="Y126" s="191"/>
      <c r="Z126" s="191"/>
      <c r="AA126" s="191"/>
      <c r="AB126" s="191"/>
      <c r="AC126" s="191"/>
      <c r="AD126" s="191"/>
      <c r="AE126" s="191"/>
    </row>
    <row r="127" s="2" customFormat="1" ht="22.8" customHeight="1">
      <c r="A127" s="29"/>
      <c r="B127" s="30"/>
      <c r="C127" s="103" t="s">
        <v>121</v>
      </c>
      <c r="D127" s="31"/>
      <c r="E127" s="31"/>
      <c r="F127" s="31"/>
      <c r="G127" s="31"/>
      <c r="H127" s="31"/>
      <c r="I127" s="31"/>
      <c r="J127" s="198">
        <f>BK127</f>
        <v>38657.620000000003</v>
      </c>
      <c r="K127" s="31"/>
      <c r="L127" s="35"/>
      <c r="M127" s="99"/>
      <c r="N127" s="199"/>
      <c r="O127" s="100"/>
      <c r="P127" s="200">
        <f>P128+P178</f>
        <v>483.57741621000002</v>
      </c>
      <c r="Q127" s="100"/>
      <c r="R127" s="200">
        <f>R128+R178</f>
        <v>114.40615775673</v>
      </c>
      <c r="S127" s="100"/>
      <c r="T127" s="201">
        <f>T128+T178</f>
        <v>46.008985000000003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74</v>
      </c>
      <c r="AU127" s="14" t="s">
        <v>122</v>
      </c>
      <c r="BK127" s="202">
        <f>BK128+BK178</f>
        <v>38657.620000000003</v>
      </c>
    </row>
    <row r="128" s="12" customFormat="1" ht="25.92" customHeight="1">
      <c r="A128" s="12"/>
      <c r="B128" s="203"/>
      <c r="C128" s="204"/>
      <c r="D128" s="205" t="s">
        <v>74</v>
      </c>
      <c r="E128" s="206" t="s">
        <v>870</v>
      </c>
      <c r="F128" s="206" t="s">
        <v>1300</v>
      </c>
      <c r="G128" s="204"/>
      <c r="H128" s="204"/>
      <c r="I128" s="204"/>
      <c r="J128" s="207">
        <f>BK128</f>
        <v>33585.550000000003</v>
      </c>
      <c r="K128" s="204"/>
      <c r="L128" s="208"/>
      <c r="M128" s="209"/>
      <c r="N128" s="210"/>
      <c r="O128" s="210"/>
      <c r="P128" s="211">
        <f>P129+P145+P149+P158+P165+P167</f>
        <v>483.21376221000003</v>
      </c>
      <c r="Q128" s="210"/>
      <c r="R128" s="211">
        <f>R129+R145+R149+R158+R165+R167</f>
        <v>114.40615775673</v>
      </c>
      <c r="S128" s="210"/>
      <c r="T128" s="212">
        <f>T129+T145+T149+T158+T165+T167</f>
        <v>46.008985000000003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3" t="s">
        <v>83</v>
      </c>
      <c r="AT128" s="214" t="s">
        <v>74</v>
      </c>
      <c r="AU128" s="214" t="s">
        <v>75</v>
      </c>
      <c r="AY128" s="213" t="s">
        <v>158</v>
      </c>
      <c r="BK128" s="215">
        <f>BK129+BK145+BK149+BK158+BK165+BK167</f>
        <v>33585.550000000003</v>
      </c>
    </row>
    <row r="129" s="12" customFormat="1" ht="22.8" customHeight="1">
      <c r="A129" s="12"/>
      <c r="B129" s="203"/>
      <c r="C129" s="204"/>
      <c r="D129" s="205" t="s">
        <v>74</v>
      </c>
      <c r="E129" s="216" t="s">
        <v>83</v>
      </c>
      <c r="F129" s="216" t="s">
        <v>1301</v>
      </c>
      <c r="G129" s="204"/>
      <c r="H129" s="204"/>
      <c r="I129" s="204"/>
      <c r="J129" s="217">
        <f>BK129</f>
        <v>6868.6099999999988</v>
      </c>
      <c r="K129" s="204"/>
      <c r="L129" s="208"/>
      <c r="M129" s="209"/>
      <c r="N129" s="210"/>
      <c r="O129" s="210"/>
      <c r="P129" s="211">
        <f>SUM(P130:P144)</f>
        <v>264.37583999999998</v>
      </c>
      <c r="Q129" s="210"/>
      <c r="R129" s="211">
        <f>SUM(R130:R144)</f>
        <v>0</v>
      </c>
      <c r="S129" s="210"/>
      <c r="T129" s="212">
        <f>SUM(T130:T144)</f>
        <v>45.238985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83</v>
      </c>
      <c r="AT129" s="214" t="s">
        <v>74</v>
      </c>
      <c r="AU129" s="214" t="s">
        <v>83</v>
      </c>
      <c r="AY129" s="213" t="s">
        <v>158</v>
      </c>
      <c r="BK129" s="215">
        <f>SUM(BK130:BK144)</f>
        <v>6868.6099999999988</v>
      </c>
    </row>
    <row r="130" s="2" customFormat="1" ht="24.15" customHeight="1">
      <c r="A130" s="29"/>
      <c r="B130" s="30"/>
      <c r="C130" s="218" t="s">
        <v>83</v>
      </c>
      <c r="D130" s="218" t="s">
        <v>161</v>
      </c>
      <c r="E130" s="219" t="s">
        <v>1535</v>
      </c>
      <c r="F130" s="220" t="s">
        <v>1536</v>
      </c>
      <c r="G130" s="221" t="s">
        <v>164</v>
      </c>
      <c r="H130" s="222">
        <v>2.7999999999999998</v>
      </c>
      <c r="I130" s="223">
        <v>15.48</v>
      </c>
      <c r="J130" s="223">
        <f>ROUND(I130*H130,2)</f>
        <v>43.340000000000003</v>
      </c>
      <c r="K130" s="224"/>
      <c r="L130" s="35"/>
      <c r="M130" s="225" t="s">
        <v>1</v>
      </c>
      <c r="N130" s="226" t="s">
        <v>41</v>
      </c>
      <c r="O130" s="227">
        <v>0.77400000000000002</v>
      </c>
      <c r="P130" s="227">
        <f>O130*H130</f>
        <v>2.1671999999999998</v>
      </c>
      <c r="Q130" s="227">
        <v>0</v>
      </c>
      <c r="R130" s="227">
        <f>Q130*H130</f>
        <v>0</v>
      </c>
      <c r="S130" s="227">
        <v>0.58599999999999997</v>
      </c>
      <c r="T130" s="228">
        <f>S130*H130</f>
        <v>1.6407999999999998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165</v>
      </c>
      <c r="AT130" s="229" t="s">
        <v>161</v>
      </c>
      <c r="AU130" s="229" t="s">
        <v>166</v>
      </c>
      <c r="AY130" s="14" t="s">
        <v>158</v>
      </c>
      <c r="BE130" s="230">
        <f>IF(N130="základná",J130,0)</f>
        <v>0</v>
      </c>
      <c r="BF130" s="230">
        <f>IF(N130="znížená",J130,0)</f>
        <v>43.340000000000003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166</v>
      </c>
      <c r="BK130" s="230">
        <f>ROUND(I130*H130,2)</f>
        <v>43.340000000000003</v>
      </c>
      <c r="BL130" s="14" t="s">
        <v>165</v>
      </c>
      <c r="BM130" s="229" t="s">
        <v>166</v>
      </c>
    </row>
    <row r="131" s="2" customFormat="1" ht="21.75" customHeight="1">
      <c r="A131" s="29"/>
      <c r="B131" s="30"/>
      <c r="C131" s="218" t="s">
        <v>166</v>
      </c>
      <c r="D131" s="218" t="s">
        <v>161</v>
      </c>
      <c r="E131" s="219" t="s">
        <v>1537</v>
      </c>
      <c r="F131" s="220" t="s">
        <v>1538</v>
      </c>
      <c r="G131" s="221" t="s">
        <v>164</v>
      </c>
      <c r="H131" s="222">
        <v>177.78100000000001</v>
      </c>
      <c r="I131" s="223">
        <v>4.75</v>
      </c>
      <c r="J131" s="223">
        <f>ROUND(I131*H131,2)</f>
        <v>844.46000000000004</v>
      </c>
      <c r="K131" s="224"/>
      <c r="L131" s="35"/>
      <c r="M131" s="225" t="s">
        <v>1</v>
      </c>
      <c r="N131" s="226" t="s">
        <v>41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165</v>
      </c>
      <c r="AT131" s="229" t="s">
        <v>161</v>
      </c>
      <c r="AU131" s="229" t="s">
        <v>166</v>
      </c>
      <c r="AY131" s="14" t="s">
        <v>158</v>
      </c>
      <c r="BE131" s="230">
        <f>IF(N131="základná",J131,0)</f>
        <v>0</v>
      </c>
      <c r="BF131" s="230">
        <f>IF(N131="znížená",J131,0)</f>
        <v>844.46000000000004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166</v>
      </c>
      <c r="BK131" s="230">
        <f>ROUND(I131*H131,2)</f>
        <v>844.46000000000004</v>
      </c>
      <c r="BL131" s="14" t="s">
        <v>165</v>
      </c>
      <c r="BM131" s="229" t="s">
        <v>165</v>
      </c>
    </row>
    <row r="132" s="2" customFormat="1" ht="24.15" customHeight="1">
      <c r="A132" s="29"/>
      <c r="B132" s="30"/>
      <c r="C132" s="218" t="s">
        <v>176</v>
      </c>
      <c r="D132" s="218" t="s">
        <v>161</v>
      </c>
      <c r="E132" s="219" t="s">
        <v>1539</v>
      </c>
      <c r="F132" s="220" t="s">
        <v>1540</v>
      </c>
      <c r="G132" s="221" t="s">
        <v>164</v>
      </c>
      <c r="H132" s="222">
        <v>63.972999999999999</v>
      </c>
      <c r="I132" s="223">
        <v>8.0399999999999991</v>
      </c>
      <c r="J132" s="223">
        <f>ROUND(I132*H132,2)</f>
        <v>514.34000000000003</v>
      </c>
      <c r="K132" s="224"/>
      <c r="L132" s="35"/>
      <c r="M132" s="225" t="s">
        <v>1</v>
      </c>
      <c r="N132" s="226" t="s">
        <v>41</v>
      </c>
      <c r="O132" s="227">
        <v>0.40200000000000002</v>
      </c>
      <c r="P132" s="227">
        <f>O132*H132</f>
        <v>25.717146</v>
      </c>
      <c r="Q132" s="227">
        <v>0</v>
      </c>
      <c r="R132" s="227">
        <f>Q132*H132</f>
        <v>0</v>
      </c>
      <c r="S132" s="227">
        <v>0.13</v>
      </c>
      <c r="T132" s="228">
        <f>S132*H132</f>
        <v>8.3164899999999999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165</v>
      </c>
      <c r="AT132" s="229" t="s">
        <v>161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514.34000000000003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514.34000000000003</v>
      </c>
      <c r="BL132" s="14" t="s">
        <v>165</v>
      </c>
      <c r="BM132" s="229" t="s">
        <v>175</v>
      </c>
    </row>
    <row r="133" s="2" customFormat="1" ht="24.15" customHeight="1">
      <c r="A133" s="29"/>
      <c r="B133" s="30"/>
      <c r="C133" s="218" t="s">
        <v>165</v>
      </c>
      <c r="D133" s="218" t="s">
        <v>161</v>
      </c>
      <c r="E133" s="219" t="s">
        <v>1541</v>
      </c>
      <c r="F133" s="220" t="s">
        <v>1542</v>
      </c>
      <c r="G133" s="221" t="s">
        <v>164</v>
      </c>
      <c r="H133" s="222">
        <v>125.93300000000001</v>
      </c>
      <c r="I133" s="223">
        <v>25.59</v>
      </c>
      <c r="J133" s="223">
        <f>ROUND(I133*H133,2)</f>
        <v>3222.6300000000001</v>
      </c>
      <c r="K133" s="224"/>
      <c r="L133" s="35"/>
      <c r="M133" s="225" t="s">
        <v>1</v>
      </c>
      <c r="N133" s="226" t="s">
        <v>41</v>
      </c>
      <c r="O133" s="227">
        <v>1.169</v>
      </c>
      <c r="P133" s="227">
        <f>O133*H133</f>
        <v>147.215677</v>
      </c>
      <c r="Q133" s="227">
        <v>0</v>
      </c>
      <c r="R133" s="227">
        <f>Q133*H133</f>
        <v>0</v>
      </c>
      <c r="S133" s="227">
        <v>0.22500000000000001</v>
      </c>
      <c r="T133" s="228">
        <f>S133*H133</f>
        <v>28.334925000000002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165</v>
      </c>
      <c r="AT133" s="229" t="s">
        <v>161</v>
      </c>
      <c r="AU133" s="229" t="s">
        <v>166</v>
      </c>
      <c r="AY133" s="14" t="s">
        <v>158</v>
      </c>
      <c r="BE133" s="230">
        <f>IF(N133="základná",J133,0)</f>
        <v>0</v>
      </c>
      <c r="BF133" s="230">
        <f>IF(N133="znížená",J133,0)</f>
        <v>3222.6300000000001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166</v>
      </c>
      <c r="BK133" s="230">
        <f>ROUND(I133*H133,2)</f>
        <v>3222.6300000000001</v>
      </c>
      <c r="BL133" s="14" t="s">
        <v>165</v>
      </c>
      <c r="BM133" s="229" t="s">
        <v>181</v>
      </c>
    </row>
    <row r="134" s="2" customFormat="1" ht="24.15" customHeight="1">
      <c r="A134" s="29"/>
      <c r="B134" s="30"/>
      <c r="C134" s="218" t="s">
        <v>191</v>
      </c>
      <c r="D134" s="218" t="s">
        <v>161</v>
      </c>
      <c r="E134" s="219" t="s">
        <v>1543</v>
      </c>
      <c r="F134" s="220" t="s">
        <v>1544</v>
      </c>
      <c r="G134" s="221" t="s">
        <v>164</v>
      </c>
      <c r="H134" s="222">
        <v>35.609999999999999</v>
      </c>
      <c r="I134" s="223">
        <v>3.7999999999999998</v>
      </c>
      <c r="J134" s="223">
        <f>ROUND(I134*H134,2)</f>
        <v>135.31999999999999</v>
      </c>
      <c r="K134" s="224"/>
      <c r="L134" s="35"/>
      <c r="M134" s="225" t="s">
        <v>1</v>
      </c>
      <c r="N134" s="226" t="s">
        <v>41</v>
      </c>
      <c r="O134" s="227">
        <v>0.19</v>
      </c>
      <c r="P134" s="227">
        <f>O134*H134</f>
        <v>6.7659000000000002</v>
      </c>
      <c r="Q134" s="227">
        <v>0</v>
      </c>
      <c r="R134" s="227">
        <f>Q134*H134</f>
        <v>0</v>
      </c>
      <c r="S134" s="227">
        <v>0.125</v>
      </c>
      <c r="T134" s="228">
        <f>S134*H134</f>
        <v>4.4512499999999999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165</v>
      </c>
      <c r="AT134" s="229" t="s">
        <v>161</v>
      </c>
      <c r="AU134" s="229" t="s">
        <v>166</v>
      </c>
      <c r="AY134" s="14" t="s">
        <v>158</v>
      </c>
      <c r="BE134" s="230">
        <f>IF(N134="základná",J134,0)</f>
        <v>0</v>
      </c>
      <c r="BF134" s="230">
        <f>IF(N134="znížená",J134,0)</f>
        <v>135.31999999999999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166</v>
      </c>
      <c r="BK134" s="230">
        <f>ROUND(I134*H134,2)</f>
        <v>135.31999999999999</v>
      </c>
      <c r="BL134" s="14" t="s">
        <v>165</v>
      </c>
      <c r="BM134" s="229" t="s">
        <v>109</v>
      </c>
    </row>
    <row r="135" s="2" customFormat="1" ht="16.5" customHeight="1">
      <c r="A135" s="29"/>
      <c r="B135" s="30"/>
      <c r="C135" s="218" t="s">
        <v>175</v>
      </c>
      <c r="D135" s="218" t="s">
        <v>161</v>
      </c>
      <c r="E135" s="219" t="s">
        <v>1545</v>
      </c>
      <c r="F135" s="220" t="s">
        <v>1546</v>
      </c>
      <c r="G135" s="221" t="s">
        <v>288</v>
      </c>
      <c r="H135" s="222">
        <v>62.387999999999998</v>
      </c>
      <c r="I135" s="223">
        <v>1.6499999999999999</v>
      </c>
      <c r="J135" s="223">
        <f>ROUND(I135*H135,2)</f>
        <v>102.94</v>
      </c>
      <c r="K135" s="224"/>
      <c r="L135" s="35"/>
      <c r="M135" s="225" t="s">
        <v>1</v>
      </c>
      <c r="N135" s="226" t="s">
        <v>41</v>
      </c>
      <c r="O135" s="227">
        <v>0.074999999999999997</v>
      </c>
      <c r="P135" s="227">
        <f>O135*H135</f>
        <v>4.6791</v>
      </c>
      <c r="Q135" s="227">
        <v>0</v>
      </c>
      <c r="R135" s="227">
        <f>Q135*H135</f>
        <v>0</v>
      </c>
      <c r="S135" s="227">
        <v>0.040000000000000001</v>
      </c>
      <c r="T135" s="228">
        <f>S135*H135</f>
        <v>2.49552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165</v>
      </c>
      <c r="AT135" s="229" t="s">
        <v>161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102.94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102.94</v>
      </c>
      <c r="BL135" s="14" t="s">
        <v>165</v>
      </c>
      <c r="BM135" s="229" t="s">
        <v>186</v>
      </c>
    </row>
    <row r="136" s="2" customFormat="1" ht="24.15" customHeight="1">
      <c r="A136" s="29"/>
      <c r="B136" s="30"/>
      <c r="C136" s="218" t="s">
        <v>199</v>
      </c>
      <c r="D136" s="218" t="s">
        <v>161</v>
      </c>
      <c r="E136" s="219" t="s">
        <v>1547</v>
      </c>
      <c r="F136" s="220" t="s">
        <v>1548</v>
      </c>
      <c r="G136" s="221" t="s">
        <v>180</v>
      </c>
      <c r="H136" s="222">
        <v>55.427</v>
      </c>
      <c r="I136" s="223">
        <v>14.470000000000001</v>
      </c>
      <c r="J136" s="223">
        <f>ROUND(I136*H136,2)</f>
        <v>802.02999999999997</v>
      </c>
      <c r="K136" s="224"/>
      <c r="L136" s="35"/>
      <c r="M136" s="225" t="s">
        <v>1</v>
      </c>
      <c r="N136" s="226" t="s">
        <v>41</v>
      </c>
      <c r="O136" s="227">
        <v>0.59799999999999998</v>
      </c>
      <c r="P136" s="227">
        <f>O136*H136</f>
        <v>33.145345999999996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165</v>
      </c>
      <c r="AT136" s="229" t="s">
        <v>161</v>
      </c>
      <c r="AU136" s="229" t="s">
        <v>166</v>
      </c>
      <c r="AY136" s="14" t="s">
        <v>158</v>
      </c>
      <c r="BE136" s="230">
        <f>IF(N136="základná",J136,0)</f>
        <v>0</v>
      </c>
      <c r="BF136" s="230">
        <f>IF(N136="znížená",J136,0)</f>
        <v>802.02999999999997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166</v>
      </c>
      <c r="BK136" s="230">
        <f>ROUND(I136*H136,2)</f>
        <v>802.02999999999997</v>
      </c>
      <c r="BL136" s="14" t="s">
        <v>165</v>
      </c>
      <c r="BM136" s="229" t="s">
        <v>190</v>
      </c>
    </row>
    <row r="137" s="2" customFormat="1" ht="16.5" customHeight="1">
      <c r="A137" s="29"/>
      <c r="B137" s="30"/>
      <c r="C137" s="218" t="s">
        <v>181</v>
      </c>
      <c r="D137" s="218" t="s">
        <v>161</v>
      </c>
      <c r="E137" s="219" t="s">
        <v>1549</v>
      </c>
      <c r="F137" s="220" t="s">
        <v>1550</v>
      </c>
      <c r="G137" s="221" t="s">
        <v>180</v>
      </c>
      <c r="H137" s="222">
        <v>55.427</v>
      </c>
      <c r="I137" s="223">
        <v>1.46</v>
      </c>
      <c r="J137" s="223">
        <f>ROUND(I137*H137,2)</f>
        <v>80.920000000000002</v>
      </c>
      <c r="K137" s="224"/>
      <c r="L137" s="35"/>
      <c r="M137" s="225" t="s">
        <v>1</v>
      </c>
      <c r="N137" s="226" t="s">
        <v>41</v>
      </c>
      <c r="O137" s="227">
        <v>0.076999999999999999</v>
      </c>
      <c r="P137" s="227">
        <f>O137*H137</f>
        <v>4.2678789999999998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165</v>
      </c>
      <c r="AT137" s="229" t="s">
        <v>161</v>
      </c>
      <c r="AU137" s="229" t="s">
        <v>166</v>
      </c>
      <c r="AY137" s="14" t="s">
        <v>158</v>
      </c>
      <c r="BE137" s="230">
        <f>IF(N137="základná",J137,0)</f>
        <v>0</v>
      </c>
      <c r="BF137" s="230">
        <f>IF(N137="znížená",J137,0)</f>
        <v>80.920000000000002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166</v>
      </c>
      <c r="BK137" s="230">
        <f>ROUND(I137*H137,2)</f>
        <v>80.920000000000002</v>
      </c>
      <c r="BL137" s="14" t="s">
        <v>165</v>
      </c>
      <c r="BM137" s="229" t="s">
        <v>195</v>
      </c>
    </row>
    <row r="138" s="2" customFormat="1" ht="24.15" customHeight="1">
      <c r="A138" s="29"/>
      <c r="B138" s="30"/>
      <c r="C138" s="218" t="s">
        <v>205</v>
      </c>
      <c r="D138" s="218" t="s">
        <v>161</v>
      </c>
      <c r="E138" s="219" t="s">
        <v>1483</v>
      </c>
      <c r="F138" s="220" t="s">
        <v>1484</v>
      </c>
      <c r="G138" s="221" t="s">
        <v>180</v>
      </c>
      <c r="H138" s="222">
        <v>55.427</v>
      </c>
      <c r="I138" s="223">
        <v>6.2300000000000004</v>
      </c>
      <c r="J138" s="223">
        <f>ROUND(I138*H138,2)</f>
        <v>345.31</v>
      </c>
      <c r="K138" s="224"/>
      <c r="L138" s="35"/>
      <c r="M138" s="225" t="s">
        <v>1</v>
      </c>
      <c r="N138" s="226" t="s">
        <v>41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165</v>
      </c>
      <c r="AT138" s="229" t="s">
        <v>161</v>
      </c>
      <c r="AU138" s="229" t="s">
        <v>166</v>
      </c>
      <c r="AY138" s="14" t="s">
        <v>158</v>
      </c>
      <c r="BE138" s="230">
        <f>IF(N138="základná",J138,0)</f>
        <v>0</v>
      </c>
      <c r="BF138" s="230">
        <f>IF(N138="znížená",J138,0)</f>
        <v>345.31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166</v>
      </c>
      <c r="BK138" s="230">
        <f>ROUND(I138*H138,2)</f>
        <v>345.31</v>
      </c>
      <c r="BL138" s="14" t="s">
        <v>165</v>
      </c>
      <c r="BM138" s="229" t="s">
        <v>198</v>
      </c>
    </row>
    <row r="139" s="2" customFormat="1" ht="16.5" customHeight="1">
      <c r="A139" s="29"/>
      <c r="B139" s="30"/>
      <c r="C139" s="218" t="s">
        <v>109</v>
      </c>
      <c r="D139" s="218" t="s">
        <v>161</v>
      </c>
      <c r="E139" s="219" t="s">
        <v>1551</v>
      </c>
      <c r="F139" s="220" t="s">
        <v>1552</v>
      </c>
      <c r="G139" s="221" t="s">
        <v>180</v>
      </c>
      <c r="H139" s="222">
        <v>55.427</v>
      </c>
      <c r="I139" s="223">
        <v>8.4299999999999997</v>
      </c>
      <c r="J139" s="223">
        <f>ROUND(I139*H139,2)</f>
        <v>467.25</v>
      </c>
      <c r="K139" s="224"/>
      <c r="L139" s="35"/>
      <c r="M139" s="225" t="s">
        <v>1</v>
      </c>
      <c r="N139" s="226" t="s">
        <v>41</v>
      </c>
      <c r="O139" s="227">
        <v>0.61699999999999999</v>
      </c>
      <c r="P139" s="227">
        <f>O139*H139</f>
        <v>34.198459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165</v>
      </c>
      <c r="AT139" s="229" t="s">
        <v>161</v>
      </c>
      <c r="AU139" s="229" t="s">
        <v>166</v>
      </c>
      <c r="AY139" s="14" t="s">
        <v>158</v>
      </c>
      <c r="BE139" s="230">
        <f>IF(N139="základná",J139,0)</f>
        <v>0</v>
      </c>
      <c r="BF139" s="230">
        <f>IF(N139="znížená",J139,0)</f>
        <v>467.25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166</v>
      </c>
      <c r="BK139" s="230">
        <f>ROUND(I139*H139,2)</f>
        <v>467.25</v>
      </c>
      <c r="BL139" s="14" t="s">
        <v>165</v>
      </c>
      <c r="BM139" s="229" t="s">
        <v>7</v>
      </c>
    </row>
    <row r="140" s="2" customFormat="1" ht="16.5" customHeight="1">
      <c r="A140" s="29"/>
      <c r="B140" s="30"/>
      <c r="C140" s="218" t="s">
        <v>112</v>
      </c>
      <c r="D140" s="218" t="s">
        <v>161</v>
      </c>
      <c r="E140" s="219" t="s">
        <v>1485</v>
      </c>
      <c r="F140" s="220" t="s">
        <v>1486</v>
      </c>
      <c r="G140" s="221" t="s">
        <v>180</v>
      </c>
      <c r="H140" s="222">
        <v>55.427</v>
      </c>
      <c r="I140" s="223">
        <v>0.90000000000000002</v>
      </c>
      <c r="J140" s="223">
        <f>ROUND(I140*H140,2)</f>
        <v>49.880000000000003</v>
      </c>
      <c r="K140" s="224"/>
      <c r="L140" s="35"/>
      <c r="M140" s="225" t="s">
        <v>1</v>
      </c>
      <c r="N140" s="226" t="s">
        <v>41</v>
      </c>
      <c r="O140" s="227">
        <v>0.0089999999999999993</v>
      </c>
      <c r="P140" s="227">
        <f>O140*H140</f>
        <v>0.49884299999999998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165</v>
      </c>
      <c r="AT140" s="229" t="s">
        <v>161</v>
      </c>
      <c r="AU140" s="229" t="s">
        <v>166</v>
      </c>
      <c r="AY140" s="14" t="s">
        <v>158</v>
      </c>
      <c r="BE140" s="230">
        <f>IF(N140="základná",J140,0)</f>
        <v>0</v>
      </c>
      <c r="BF140" s="230">
        <f>IF(N140="znížená",J140,0)</f>
        <v>49.880000000000003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166</v>
      </c>
      <c r="BK140" s="230">
        <f>ROUND(I140*H140,2)</f>
        <v>49.880000000000003</v>
      </c>
      <c r="BL140" s="14" t="s">
        <v>165</v>
      </c>
      <c r="BM140" s="229" t="s">
        <v>204</v>
      </c>
    </row>
    <row r="141" s="2" customFormat="1" ht="24.15" customHeight="1">
      <c r="A141" s="29"/>
      <c r="B141" s="30"/>
      <c r="C141" s="218" t="s">
        <v>186</v>
      </c>
      <c r="D141" s="218" t="s">
        <v>161</v>
      </c>
      <c r="E141" s="219" t="s">
        <v>1553</v>
      </c>
      <c r="F141" s="220" t="s">
        <v>1554</v>
      </c>
      <c r="G141" s="221" t="s">
        <v>164</v>
      </c>
      <c r="H141" s="222">
        <v>13.23</v>
      </c>
      <c r="I141" s="223">
        <v>0.25</v>
      </c>
      <c r="J141" s="223">
        <f>ROUND(I141*H141,2)</f>
        <v>3.3100000000000001</v>
      </c>
      <c r="K141" s="224"/>
      <c r="L141" s="35"/>
      <c r="M141" s="225" t="s">
        <v>1</v>
      </c>
      <c r="N141" s="226" t="s">
        <v>41</v>
      </c>
      <c r="O141" s="227">
        <v>0.0070000000000000001</v>
      </c>
      <c r="P141" s="227">
        <f>O141*H141</f>
        <v>0.092610000000000012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165</v>
      </c>
      <c r="AT141" s="229" t="s">
        <v>161</v>
      </c>
      <c r="AU141" s="229" t="s">
        <v>166</v>
      </c>
      <c r="AY141" s="14" t="s">
        <v>158</v>
      </c>
      <c r="BE141" s="230">
        <f>IF(N141="základná",J141,0)</f>
        <v>0</v>
      </c>
      <c r="BF141" s="230">
        <f>IF(N141="znížená",J141,0)</f>
        <v>3.3100000000000001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166</v>
      </c>
      <c r="BK141" s="230">
        <f>ROUND(I141*H141,2)</f>
        <v>3.3100000000000001</v>
      </c>
      <c r="BL141" s="14" t="s">
        <v>165</v>
      </c>
      <c r="BM141" s="229" t="s">
        <v>208</v>
      </c>
    </row>
    <row r="142" s="2" customFormat="1" ht="16.5" customHeight="1">
      <c r="A142" s="29"/>
      <c r="B142" s="30"/>
      <c r="C142" s="231" t="s">
        <v>219</v>
      </c>
      <c r="D142" s="231" t="s">
        <v>192</v>
      </c>
      <c r="E142" s="232" t="s">
        <v>1555</v>
      </c>
      <c r="F142" s="233" t="s">
        <v>1556</v>
      </c>
      <c r="G142" s="234" t="s">
        <v>1058</v>
      </c>
      <c r="H142" s="235">
        <v>1</v>
      </c>
      <c r="I142" s="236">
        <v>5.3600000000000003</v>
      </c>
      <c r="J142" s="236">
        <f>ROUND(I142*H142,2)</f>
        <v>5.3600000000000003</v>
      </c>
      <c r="K142" s="237"/>
      <c r="L142" s="238"/>
      <c r="M142" s="239" t="s">
        <v>1</v>
      </c>
      <c r="N142" s="240" t="s">
        <v>41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181</v>
      </c>
      <c r="AT142" s="229" t="s">
        <v>192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5.3600000000000003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5.3600000000000003</v>
      </c>
      <c r="BL142" s="14" t="s">
        <v>165</v>
      </c>
      <c r="BM142" s="229" t="s">
        <v>212</v>
      </c>
    </row>
    <row r="143" s="2" customFormat="1" ht="16.5" customHeight="1">
      <c r="A143" s="29"/>
      <c r="B143" s="30"/>
      <c r="C143" s="231" t="s">
        <v>190</v>
      </c>
      <c r="D143" s="231" t="s">
        <v>192</v>
      </c>
      <c r="E143" s="232" t="s">
        <v>1557</v>
      </c>
      <c r="F143" s="233" t="s">
        <v>1558</v>
      </c>
      <c r="G143" s="234" t="s">
        <v>180</v>
      </c>
      <c r="H143" s="235">
        <v>1.323</v>
      </c>
      <c r="I143" s="236">
        <v>65</v>
      </c>
      <c r="J143" s="236">
        <f>ROUND(I143*H143,2)</f>
        <v>86</v>
      </c>
      <c r="K143" s="237"/>
      <c r="L143" s="238"/>
      <c r="M143" s="239" t="s">
        <v>1</v>
      </c>
      <c r="N143" s="240" t="s">
        <v>41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181</v>
      </c>
      <c r="AT143" s="229" t="s">
        <v>192</v>
      </c>
      <c r="AU143" s="229" t="s">
        <v>166</v>
      </c>
      <c r="AY143" s="14" t="s">
        <v>158</v>
      </c>
      <c r="BE143" s="230">
        <f>IF(N143="základná",J143,0)</f>
        <v>0</v>
      </c>
      <c r="BF143" s="230">
        <f>IF(N143="znížená",J143,0)</f>
        <v>86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166</v>
      </c>
      <c r="BK143" s="230">
        <f>ROUND(I143*H143,2)</f>
        <v>86</v>
      </c>
      <c r="BL143" s="14" t="s">
        <v>165</v>
      </c>
      <c r="BM143" s="229" t="s">
        <v>215</v>
      </c>
    </row>
    <row r="144" s="2" customFormat="1" ht="21.75" customHeight="1">
      <c r="A144" s="29"/>
      <c r="B144" s="30"/>
      <c r="C144" s="218" t="s">
        <v>226</v>
      </c>
      <c r="D144" s="218" t="s">
        <v>161</v>
      </c>
      <c r="E144" s="219" t="s">
        <v>1559</v>
      </c>
      <c r="F144" s="220" t="s">
        <v>1560</v>
      </c>
      <c r="G144" s="221" t="s">
        <v>164</v>
      </c>
      <c r="H144" s="222">
        <v>331.04000000000002</v>
      </c>
      <c r="I144" s="223">
        <v>0.5</v>
      </c>
      <c r="J144" s="223">
        <f>ROUND(I144*H144,2)</f>
        <v>165.52000000000001</v>
      </c>
      <c r="K144" s="224"/>
      <c r="L144" s="35"/>
      <c r="M144" s="225" t="s">
        <v>1</v>
      </c>
      <c r="N144" s="226" t="s">
        <v>41</v>
      </c>
      <c r="O144" s="227">
        <v>0.017000000000000001</v>
      </c>
      <c r="P144" s="227">
        <f>O144*H144</f>
        <v>5.6276800000000007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165</v>
      </c>
      <c r="AT144" s="229" t="s">
        <v>161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165.52000000000001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165.52000000000001</v>
      </c>
      <c r="BL144" s="14" t="s">
        <v>165</v>
      </c>
      <c r="BM144" s="229" t="s">
        <v>218</v>
      </c>
    </row>
    <row r="145" s="12" customFormat="1" ht="22.8" customHeight="1">
      <c r="A145" s="12"/>
      <c r="B145" s="203"/>
      <c r="C145" s="204"/>
      <c r="D145" s="205" t="s">
        <v>74</v>
      </c>
      <c r="E145" s="216" t="s">
        <v>165</v>
      </c>
      <c r="F145" s="216" t="s">
        <v>1316</v>
      </c>
      <c r="G145" s="204"/>
      <c r="H145" s="204"/>
      <c r="I145" s="204"/>
      <c r="J145" s="217">
        <f>BK145</f>
        <v>1403.1900000000001</v>
      </c>
      <c r="K145" s="204"/>
      <c r="L145" s="208"/>
      <c r="M145" s="209"/>
      <c r="N145" s="210"/>
      <c r="O145" s="210"/>
      <c r="P145" s="211">
        <f>SUM(P146:P148)</f>
        <v>53.567520189999996</v>
      </c>
      <c r="Q145" s="210"/>
      <c r="R145" s="211">
        <f>SUM(R146:R148)</f>
        <v>7.6570916126100004</v>
      </c>
      <c r="S145" s="210"/>
      <c r="T145" s="212">
        <f>SUM(T146:T148)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83</v>
      </c>
      <c r="AT145" s="214" t="s">
        <v>74</v>
      </c>
      <c r="AU145" s="214" t="s">
        <v>83</v>
      </c>
      <c r="AY145" s="213" t="s">
        <v>158</v>
      </c>
      <c r="BK145" s="215">
        <f>SUM(BK146:BK148)</f>
        <v>1403.1900000000001</v>
      </c>
    </row>
    <row r="146" s="2" customFormat="1" ht="16.5" customHeight="1">
      <c r="A146" s="29"/>
      <c r="B146" s="30"/>
      <c r="C146" s="218" t="s">
        <v>195</v>
      </c>
      <c r="D146" s="218" t="s">
        <v>161</v>
      </c>
      <c r="E146" s="219" t="s">
        <v>1561</v>
      </c>
      <c r="F146" s="220" t="s">
        <v>1562</v>
      </c>
      <c r="G146" s="221" t="s">
        <v>288</v>
      </c>
      <c r="H146" s="222">
        <v>30.460000000000001</v>
      </c>
      <c r="I146" s="223">
        <v>37.340000000000003</v>
      </c>
      <c r="J146" s="223">
        <f>ROUND(I146*H146,2)</f>
        <v>1137.3800000000001</v>
      </c>
      <c r="K146" s="224"/>
      <c r="L146" s="35"/>
      <c r="M146" s="225" t="s">
        <v>1</v>
      </c>
      <c r="N146" s="226" t="s">
        <v>41</v>
      </c>
      <c r="O146" s="227">
        <v>1.3632599999999999</v>
      </c>
      <c r="P146" s="227">
        <f>O146*H146</f>
        <v>41.524899599999998</v>
      </c>
      <c r="Q146" s="227">
        <v>0.2436234625</v>
      </c>
      <c r="R146" s="227">
        <f>Q146*H146</f>
        <v>7.4207706677500003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165</v>
      </c>
      <c r="AT146" s="229" t="s">
        <v>161</v>
      </c>
      <c r="AU146" s="229" t="s">
        <v>166</v>
      </c>
      <c r="AY146" s="14" t="s">
        <v>158</v>
      </c>
      <c r="BE146" s="230">
        <f>IF(N146="základná",J146,0)</f>
        <v>0</v>
      </c>
      <c r="BF146" s="230">
        <f>IF(N146="znížená",J146,0)</f>
        <v>1137.3800000000001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166</v>
      </c>
      <c r="BK146" s="230">
        <f>ROUND(I146*H146,2)</f>
        <v>1137.3800000000001</v>
      </c>
      <c r="BL146" s="14" t="s">
        <v>165</v>
      </c>
      <c r="BM146" s="229" t="s">
        <v>222</v>
      </c>
    </row>
    <row r="147" s="2" customFormat="1" ht="16.5" customHeight="1">
      <c r="A147" s="29"/>
      <c r="B147" s="30"/>
      <c r="C147" s="218" t="s">
        <v>233</v>
      </c>
      <c r="D147" s="218" t="s">
        <v>161</v>
      </c>
      <c r="E147" s="219" t="s">
        <v>1563</v>
      </c>
      <c r="F147" s="220" t="s">
        <v>1564</v>
      </c>
      <c r="G147" s="221" t="s">
        <v>164</v>
      </c>
      <c r="H147" s="222">
        <v>11.010999999999999</v>
      </c>
      <c r="I147" s="223">
        <v>19.719999999999999</v>
      </c>
      <c r="J147" s="223">
        <f>ROUND(I147*H147,2)</f>
        <v>217.13999999999999</v>
      </c>
      <c r="K147" s="224"/>
      <c r="L147" s="35"/>
      <c r="M147" s="225" t="s">
        <v>1</v>
      </c>
      <c r="N147" s="226" t="s">
        <v>41</v>
      </c>
      <c r="O147" s="227">
        <v>0.83469000000000004</v>
      </c>
      <c r="P147" s="227">
        <f>O147*H147</f>
        <v>9.1907715900000007</v>
      </c>
      <c r="Q147" s="227">
        <v>0.02146226</v>
      </c>
      <c r="R147" s="227">
        <f>Q147*H147</f>
        <v>0.23632094485999999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165</v>
      </c>
      <c r="AT147" s="229" t="s">
        <v>161</v>
      </c>
      <c r="AU147" s="229" t="s">
        <v>166</v>
      </c>
      <c r="AY147" s="14" t="s">
        <v>158</v>
      </c>
      <c r="BE147" s="230">
        <f>IF(N147="základná",J147,0)</f>
        <v>0</v>
      </c>
      <c r="BF147" s="230">
        <f>IF(N147="znížená",J147,0)</f>
        <v>217.13999999999999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166</v>
      </c>
      <c r="BK147" s="230">
        <f>ROUND(I147*H147,2)</f>
        <v>217.13999999999999</v>
      </c>
      <c r="BL147" s="14" t="s">
        <v>165</v>
      </c>
      <c r="BM147" s="229" t="s">
        <v>225</v>
      </c>
    </row>
    <row r="148" s="2" customFormat="1" ht="16.5" customHeight="1">
      <c r="A148" s="29"/>
      <c r="B148" s="30"/>
      <c r="C148" s="218" t="s">
        <v>198</v>
      </c>
      <c r="D148" s="218" t="s">
        <v>161</v>
      </c>
      <c r="E148" s="219" t="s">
        <v>1565</v>
      </c>
      <c r="F148" s="220" t="s">
        <v>1566</v>
      </c>
      <c r="G148" s="221" t="s">
        <v>164</v>
      </c>
      <c r="H148" s="222">
        <v>11.010999999999999</v>
      </c>
      <c r="I148" s="223">
        <v>4.4199999999999999</v>
      </c>
      <c r="J148" s="223">
        <f>ROUND(I148*H148,2)</f>
        <v>48.670000000000002</v>
      </c>
      <c r="K148" s="224"/>
      <c r="L148" s="35"/>
      <c r="M148" s="225" t="s">
        <v>1</v>
      </c>
      <c r="N148" s="226" t="s">
        <v>41</v>
      </c>
      <c r="O148" s="227">
        <v>0.25900000000000001</v>
      </c>
      <c r="P148" s="227">
        <f>O148*H148</f>
        <v>2.8518490000000001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165</v>
      </c>
      <c r="AT148" s="229" t="s">
        <v>161</v>
      </c>
      <c r="AU148" s="229" t="s">
        <v>166</v>
      </c>
      <c r="AY148" s="14" t="s">
        <v>158</v>
      </c>
      <c r="BE148" s="230">
        <f>IF(N148="základná",J148,0)</f>
        <v>0</v>
      </c>
      <c r="BF148" s="230">
        <f>IF(N148="znížená",J148,0)</f>
        <v>48.670000000000002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48.670000000000002</v>
      </c>
      <c r="BL148" s="14" t="s">
        <v>165</v>
      </c>
      <c r="BM148" s="229" t="s">
        <v>229</v>
      </c>
    </row>
    <row r="149" s="12" customFormat="1" ht="22.8" customHeight="1">
      <c r="A149" s="12"/>
      <c r="B149" s="203"/>
      <c r="C149" s="204"/>
      <c r="D149" s="205" t="s">
        <v>74</v>
      </c>
      <c r="E149" s="216" t="s">
        <v>191</v>
      </c>
      <c r="F149" s="216" t="s">
        <v>1567</v>
      </c>
      <c r="G149" s="204"/>
      <c r="H149" s="204"/>
      <c r="I149" s="204"/>
      <c r="J149" s="217">
        <f>BK149</f>
        <v>11769.540000000001</v>
      </c>
      <c r="K149" s="204"/>
      <c r="L149" s="208"/>
      <c r="M149" s="209"/>
      <c r="N149" s="210"/>
      <c r="O149" s="210"/>
      <c r="P149" s="211">
        <f>SUM(P150:P157)</f>
        <v>54.153261200000003</v>
      </c>
      <c r="Q149" s="210"/>
      <c r="R149" s="211">
        <f>SUM(R150:R157)</f>
        <v>84.060720700000005</v>
      </c>
      <c r="S149" s="210"/>
      <c r="T149" s="212">
        <f>SUM(T150:T157)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83</v>
      </c>
      <c r="AT149" s="214" t="s">
        <v>74</v>
      </c>
      <c r="AU149" s="214" t="s">
        <v>83</v>
      </c>
      <c r="AY149" s="213" t="s">
        <v>158</v>
      </c>
      <c r="BK149" s="215">
        <f>SUM(BK150:BK157)</f>
        <v>11769.540000000001</v>
      </c>
    </row>
    <row r="150" s="2" customFormat="1" ht="24.15" customHeight="1">
      <c r="A150" s="29"/>
      <c r="B150" s="30"/>
      <c r="C150" s="218" t="s">
        <v>240</v>
      </c>
      <c r="D150" s="218" t="s">
        <v>161</v>
      </c>
      <c r="E150" s="219" t="s">
        <v>1568</v>
      </c>
      <c r="F150" s="220" t="s">
        <v>1569</v>
      </c>
      <c r="G150" s="221" t="s">
        <v>164</v>
      </c>
      <c r="H150" s="222">
        <v>88.909999999999997</v>
      </c>
      <c r="I150" s="223">
        <v>7.2199999999999998</v>
      </c>
      <c r="J150" s="223">
        <f>ROUND(I150*H150,2)</f>
        <v>641.92999999999995</v>
      </c>
      <c r="K150" s="224"/>
      <c r="L150" s="35"/>
      <c r="M150" s="225" t="s">
        <v>1</v>
      </c>
      <c r="N150" s="226" t="s">
        <v>41</v>
      </c>
      <c r="O150" s="227">
        <v>0.049119999999999997</v>
      </c>
      <c r="P150" s="227">
        <f>O150*H150</f>
        <v>4.3672591999999995</v>
      </c>
      <c r="Q150" s="227">
        <v>0.25094</v>
      </c>
      <c r="R150" s="227">
        <f>Q150*H150</f>
        <v>22.3110754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165</v>
      </c>
      <c r="AT150" s="229" t="s">
        <v>161</v>
      </c>
      <c r="AU150" s="229" t="s">
        <v>166</v>
      </c>
      <c r="AY150" s="14" t="s">
        <v>158</v>
      </c>
      <c r="BE150" s="230">
        <f>IF(N150="základná",J150,0)</f>
        <v>0</v>
      </c>
      <c r="BF150" s="230">
        <f>IF(N150="znížená",J150,0)</f>
        <v>641.92999999999995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641.92999999999995</v>
      </c>
      <c r="BL150" s="14" t="s">
        <v>165</v>
      </c>
      <c r="BM150" s="229" t="s">
        <v>232</v>
      </c>
    </row>
    <row r="151" s="2" customFormat="1" ht="24.15" customHeight="1">
      <c r="A151" s="29"/>
      <c r="B151" s="30"/>
      <c r="C151" s="218" t="s">
        <v>7</v>
      </c>
      <c r="D151" s="218" t="s">
        <v>161</v>
      </c>
      <c r="E151" s="219" t="s">
        <v>1570</v>
      </c>
      <c r="F151" s="220" t="s">
        <v>1571</v>
      </c>
      <c r="G151" s="221" t="s">
        <v>164</v>
      </c>
      <c r="H151" s="222">
        <v>242.13</v>
      </c>
      <c r="I151" s="223">
        <v>6.1200000000000001</v>
      </c>
      <c r="J151" s="223">
        <f>ROUND(I151*H151,2)</f>
        <v>1481.8399999999999</v>
      </c>
      <c r="K151" s="224"/>
      <c r="L151" s="35"/>
      <c r="M151" s="225" t="s">
        <v>1</v>
      </c>
      <c r="N151" s="226" t="s">
        <v>41</v>
      </c>
      <c r="O151" s="227">
        <v>0.024119999999999999</v>
      </c>
      <c r="P151" s="227">
        <f>O151*H151</f>
        <v>5.8401755999999994</v>
      </c>
      <c r="Q151" s="227">
        <v>0.23480999999999999</v>
      </c>
      <c r="R151" s="227">
        <f>Q151*H151</f>
        <v>56.854545299999998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165</v>
      </c>
      <c r="AT151" s="229" t="s">
        <v>161</v>
      </c>
      <c r="AU151" s="229" t="s">
        <v>166</v>
      </c>
      <c r="AY151" s="14" t="s">
        <v>158</v>
      </c>
      <c r="BE151" s="230">
        <f>IF(N151="základná",J151,0)</f>
        <v>0</v>
      </c>
      <c r="BF151" s="230">
        <f>IF(N151="znížená",J151,0)</f>
        <v>1481.8399999999999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1481.8399999999999</v>
      </c>
      <c r="BL151" s="14" t="s">
        <v>165</v>
      </c>
      <c r="BM151" s="229" t="s">
        <v>236</v>
      </c>
    </row>
    <row r="152" s="2" customFormat="1" ht="16.5" customHeight="1">
      <c r="A152" s="29"/>
      <c r="B152" s="30"/>
      <c r="C152" s="218" t="s">
        <v>247</v>
      </c>
      <c r="D152" s="218" t="s">
        <v>161</v>
      </c>
      <c r="E152" s="219" t="s">
        <v>1572</v>
      </c>
      <c r="F152" s="220" t="s">
        <v>1573</v>
      </c>
      <c r="G152" s="221" t="s">
        <v>164</v>
      </c>
      <c r="H152" s="222">
        <v>87.730000000000004</v>
      </c>
      <c r="I152" s="223">
        <v>20</v>
      </c>
      <c r="J152" s="223">
        <f>ROUND(I152*H152,2)</f>
        <v>1754.5999999999999</v>
      </c>
      <c r="K152" s="224"/>
      <c r="L152" s="35"/>
      <c r="M152" s="225" t="s">
        <v>1</v>
      </c>
      <c r="N152" s="226" t="s">
        <v>41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165</v>
      </c>
      <c r="AT152" s="229" t="s">
        <v>161</v>
      </c>
      <c r="AU152" s="229" t="s">
        <v>166</v>
      </c>
      <c r="AY152" s="14" t="s">
        <v>158</v>
      </c>
      <c r="BE152" s="230">
        <f>IF(N152="základná",J152,0)</f>
        <v>0</v>
      </c>
      <c r="BF152" s="230">
        <f>IF(N152="znížená",J152,0)</f>
        <v>1754.5999999999999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166</v>
      </c>
      <c r="BK152" s="230">
        <f>ROUND(I152*H152,2)</f>
        <v>1754.5999999999999</v>
      </c>
      <c r="BL152" s="14" t="s">
        <v>165</v>
      </c>
      <c r="BM152" s="229" t="s">
        <v>239</v>
      </c>
    </row>
    <row r="153" s="2" customFormat="1" ht="24.15" customHeight="1">
      <c r="A153" s="29"/>
      <c r="B153" s="30"/>
      <c r="C153" s="218" t="s">
        <v>204</v>
      </c>
      <c r="D153" s="218" t="s">
        <v>161</v>
      </c>
      <c r="E153" s="219" t="s">
        <v>1574</v>
      </c>
      <c r="F153" s="220" t="s">
        <v>1575</v>
      </c>
      <c r="G153" s="221" t="s">
        <v>164</v>
      </c>
      <c r="H153" s="222">
        <v>73.519999999999996</v>
      </c>
      <c r="I153" s="223">
        <v>16.190000000000001</v>
      </c>
      <c r="J153" s="223">
        <f>ROUND(I153*H153,2)</f>
        <v>1190.29</v>
      </c>
      <c r="K153" s="224"/>
      <c r="L153" s="35"/>
      <c r="M153" s="225" t="s">
        <v>1</v>
      </c>
      <c r="N153" s="226" t="s">
        <v>41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165</v>
      </c>
      <c r="AT153" s="229" t="s">
        <v>161</v>
      </c>
      <c r="AU153" s="229" t="s">
        <v>166</v>
      </c>
      <c r="AY153" s="14" t="s">
        <v>158</v>
      </c>
      <c r="BE153" s="230">
        <f>IF(N153="základná",J153,0)</f>
        <v>0</v>
      </c>
      <c r="BF153" s="230">
        <f>IF(N153="znížená",J153,0)</f>
        <v>1190.29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166</v>
      </c>
      <c r="BK153" s="230">
        <f>ROUND(I153*H153,2)</f>
        <v>1190.29</v>
      </c>
      <c r="BL153" s="14" t="s">
        <v>165</v>
      </c>
      <c r="BM153" s="229" t="s">
        <v>243</v>
      </c>
    </row>
    <row r="154" s="2" customFormat="1" ht="16.5" customHeight="1">
      <c r="A154" s="29"/>
      <c r="B154" s="30"/>
      <c r="C154" s="231" t="s">
        <v>254</v>
      </c>
      <c r="D154" s="231" t="s">
        <v>192</v>
      </c>
      <c r="E154" s="232" t="s">
        <v>1576</v>
      </c>
      <c r="F154" s="233" t="s">
        <v>1577</v>
      </c>
      <c r="G154" s="234" t="s">
        <v>164</v>
      </c>
      <c r="H154" s="235">
        <v>75.725999999999999</v>
      </c>
      <c r="I154" s="236">
        <v>20</v>
      </c>
      <c r="J154" s="236">
        <f>ROUND(I154*H154,2)</f>
        <v>1514.52</v>
      </c>
      <c r="K154" s="237"/>
      <c r="L154" s="238"/>
      <c r="M154" s="239" t="s">
        <v>1</v>
      </c>
      <c r="N154" s="240" t="s">
        <v>41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181</v>
      </c>
      <c r="AT154" s="229" t="s">
        <v>192</v>
      </c>
      <c r="AU154" s="229" t="s">
        <v>166</v>
      </c>
      <c r="AY154" s="14" t="s">
        <v>158</v>
      </c>
      <c r="BE154" s="230">
        <f>IF(N154="základná",J154,0)</f>
        <v>0</v>
      </c>
      <c r="BF154" s="230">
        <f>IF(N154="znížená",J154,0)</f>
        <v>1514.52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166</v>
      </c>
      <c r="BK154" s="230">
        <f>ROUND(I154*H154,2)</f>
        <v>1514.52</v>
      </c>
      <c r="BL154" s="14" t="s">
        <v>165</v>
      </c>
      <c r="BM154" s="229" t="s">
        <v>246</v>
      </c>
    </row>
    <row r="155" s="2" customFormat="1" ht="24.15" customHeight="1">
      <c r="A155" s="29"/>
      <c r="B155" s="30"/>
      <c r="C155" s="218" t="s">
        <v>208</v>
      </c>
      <c r="D155" s="218" t="s">
        <v>161</v>
      </c>
      <c r="E155" s="219" t="s">
        <v>1578</v>
      </c>
      <c r="F155" s="220" t="s">
        <v>1579</v>
      </c>
      <c r="G155" s="221" t="s">
        <v>164</v>
      </c>
      <c r="H155" s="222">
        <v>13.23</v>
      </c>
      <c r="I155" s="223">
        <v>30</v>
      </c>
      <c r="J155" s="223">
        <f>ROUND(I155*H155,2)</f>
        <v>396.89999999999998</v>
      </c>
      <c r="K155" s="224"/>
      <c r="L155" s="35"/>
      <c r="M155" s="225" t="s">
        <v>1</v>
      </c>
      <c r="N155" s="226" t="s">
        <v>41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165</v>
      </c>
      <c r="AT155" s="229" t="s">
        <v>161</v>
      </c>
      <c r="AU155" s="229" t="s">
        <v>166</v>
      </c>
      <c r="AY155" s="14" t="s">
        <v>158</v>
      </c>
      <c r="BE155" s="230">
        <f>IF(N155="základná",J155,0)</f>
        <v>0</v>
      </c>
      <c r="BF155" s="230">
        <f>IF(N155="znížená",J155,0)</f>
        <v>396.89999999999998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166</v>
      </c>
      <c r="BK155" s="230">
        <f>ROUND(I155*H155,2)</f>
        <v>396.89999999999998</v>
      </c>
      <c r="BL155" s="14" t="s">
        <v>165</v>
      </c>
      <c r="BM155" s="229" t="s">
        <v>250</v>
      </c>
    </row>
    <row r="156" s="2" customFormat="1" ht="24.15" customHeight="1">
      <c r="A156" s="29"/>
      <c r="B156" s="30"/>
      <c r="C156" s="218" t="s">
        <v>261</v>
      </c>
      <c r="D156" s="218" t="s">
        <v>161</v>
      </c>
      <c r="E156" s="219" t="s">
        <v>1580</v>
      </c>
      <c r="F156" s="220" t="s">
        <v>1581</v>
      </c>
      <c r="G156" s="221" t="s">
        <v>164</v>
      </c>
      <c r="H156" s="222">
        <v>52.920000000000002</v>
      </c>
      <c r="I156" s="223">
        <v>17.280000000000001</v>
      </c>
      <c r="J156" s="223">
        <f>ROUND(I156*H156,2)</f>
        <v>914.46000000000004</v>
      </c>
      <c r="K156" s="224"/>
      <c r="L156" s="35"/>
      <c r="M156" s="225" t="s">
        <v>1</v>
      </c>
      <c r="N156" s="226" t="s">
        <v>41</v>
      </c>
      <c r="O156" s="227">
        <v>0.83042000000000005</v>
      </c>
      <c r="P156" s="227">
        <f>O156*H156</f>
        <v>43.945826400000001</v>
      </c>
      <c r="Q156" s="227">
        <v>0.092499999999999999</v>
      </c>
      <c r="R156" s="227">
        <f>Q156*H156</f>
        <v>4.8951000000000002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165</v>
      </c>
      <c r="AT156" s="229" t="s">
        <v>161</v>
      </c>
      <c r="AU156" s="229" t="s">
        <v>166</v>
      </c>
      <c r="AY156" s="14" t="s">
        <v>158</v>
      </c>
      <c r="BE156" s="230">
        <f>IF(N156="základná",J156,0)</f>
        <v>0</v>
      </c>
      <c r="BF156" s="230">
        <f>IF(N156="znížená",J156,0)</f>
        <v>914.46000000000004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166</v>
      </c>
      <c r="BK156" s="230">
        <f>ROUND(I156*H156,2)</f>
        <v>914.46000000000004</v>
      </c>
      <c r="BL156" s="14" t="s">
        <v>165</v>
      </c>
      <c r="BM156" s="229" t="s">
        <v>253</v>
      </c>
    </row>
    <row r="157" s="2" customFormat="1" ht="16.5" customHeight="1">
      <c r="A157" s="29"/>
      <c r="B157" s="30"/>
      <c r="C157" s="231" t="s">
        <v>212</v>
      </c>
      <c r="D157" s="231" t="s">
        <v>192</v>
      </c>
      <c r="E157" s="232" t="s">
        <v>1582</v>
      </c>
      <c r="F157" s="233" t="s">
        <v>1583</v>
      </c>
      <c r="G157" s="234" t="s">
        <v>164</v>
      </c>
      <c r="H157" s="235">
        <v>155</v>
      </c>
      <c r="I157" s="236">
        <v>25</v>
      </c>
      <c r="J157" s="236">
        <f>ROUND(I157*H157,2)</f>
        <v>3875</v>
      </c>
      <c r="K157" s="237"/>
      <c r="L157" s="238"/>
      <c r="M157" s="239" t="s">
        <v>1</v>
      </c>
      <c r="N157" s="240" t="s">
        <v>41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181</v>
      </c>
      <c r="AT157" s="229" t="s">
        <v>192</v>
      </c>
      <c r="AU157" s="229" t="s">
        <v>166</v>
      </c>
      <c r="AY157" s="14" t="s">
        <v>158</v>
      </c>
      <c r="BE157" s="230">
        <f>IF(N157="základná",J157,0)</f>
        <v>0</v>
      </c>
      <c r="BF157" s="230">
        <f>IF(N157="znížená",J157,0)</f>
        <v>3875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166</v>
      </c>
      <c r="BK157" s="230">
        <f>ROUND(I157*H157,2)</f>
        <v>3875</v>
      </c>
      <c r="BL157" s="14" t="s">
        <v>165</v>
      </c>
      <c r="BM157" s="229" t="s">
        <v>257</v>
      </c>
    </row>
    <row r="158" s="12" customFormat="1" ht="22.8" customHeight="1">
      <c r="A158" s="12"/>
      <c r="B158" s="203"/>
      <c r="C158" s="204"/>
      <c r="D158" s="205" t="s">
        <v>74</v>
      </c>
      <c r="E158" s="216" t="s">
        <v>175</v>
      </c>
      <c r="F158" s="216" t="s">
        <v>209</v>
      </c>
      <c r="G158" s="204"/>
      <c r="H158" s="204"/>
      <c r="I158" s="204"/>
      <c r="J158" s="217">
        <f>BK158</f>
        <v>679.88999999999987</v>
      </c>
      <c r="K158" s="204"/>
      <c r="L158" s="208"/>
      <c r="M158" s="209"/>
      <c r="N158" s="210"/>
      <c r="O158" s="210"/>
      <c r="P158" s="211">
        <f>SUM(P159:P164)</f>
        <v>9.515928820000001</v>
      </c>
      <c r="Q158" s="210"/>
      <c r="R158" s="211">
        <f>SUM(R159:R164)</f>
        <v>6.7996621491199996</v>
      </c>
      <c r="S158" s="210"/>
      <c r="T158" s="212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83</v>
      </c>
      <c r="AT158" s="214" t="s">
        <v>74</v>
      </c>
      <c r="AU158" s="214" t="s">
        <v>83</v>
      </c>
      <c r="AY158" s="213" t="s">
        <v>158</v>
      </c>
      <c r="BK158" s="215">
        <f>SUM(BK159:BK164)</f>
        <v>679.88999999999987</v>
      </c>
    </row>
    <row r="159" s="2" customFormat="1" ht="21.75" customHeight="1">
      <c r="A159" s="29"/>
      <c r="B159" s="30"/>
      <c r="C159" s="218" t="s">
        <v>268</v>
      </c>
      <c r="D159" s="218" t="s">
        <v>161</v>
      </c>
      <c r="E159" s="219" t="s">
        <v>1584</v>
      </c>
      <c r="F159" s="220" t="s">
        <v>1585</v>
      </c>
      <c r="G159" s="221" t="s">
        <v>180</v>
      </c>
      <c r="H159" s="222">
        <v>3.0419999999999998</v>
      </c>
      <c r="I159" s="223">
        <v>128.96000000000001</v>
      </c>
      <c r="J159" s="223">
        <f>ROUND(I159*H159,2)</f>
        <v>392.30000000000001</v>
      </c>
      <c r="K159" s="224"/>
      <c r="L159" s="35"/>
      <c r="M159" s="225" t="s">
        <v>1</v>
      </c>
      <c r="N159" s="226" t="s">
        <v>41</v>
      </c>
      <c r="O159" s="227">
        <v>2.3201000000000001</v>
      </c>
      <c r="P159" s="227">
        <f>O159*H159</f>
        <v>7.0577442000000001</v>
      </c>
      <c r="Q159" s="227">
        <v>2.1940735</v>
      </c>
      <c r="R159" s="227">
        <f>Q159*H159</f>
        <v>6.6743715869999996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165</v>
      </c>
      <c r="AT159" s="229" t="s">
        <v>161</v>
      </c>
      <c r="AU159" s="229" t="s">
        <v>166</v>
      </c>
      <c r="AY159" s="14" t="s">
        <v>158</v>
      </c>
      <c r="BE159" s="230">
        <f>IF(N159="základná",J159,0)</f>
        <v>0</v>
      </c>
      <c r="BF159" s="230">
        <f>IF(N159="znížená",J159,0)</f>
        <v>392.30000000000001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166</v>
      </c>
      <c r="BK159" s="230">
        <f>ROUND(I159*H159,2)</f>
        <v>392.30000000000001</v>
      </c>
      <c r="BL159" s="14" t="s">
        <v>165</v>
      </c>
      <c r="BM159" s="229" t="s">
        <v>260</v>
      </c>
    </row>
    <row r="160" s="2" customFormat="1" ht="24.15" customHeight="1">
      <c r="A160" s="29"/>
      <c r="B160" s="30"/>
      <c r="C160" s="218" t="s">
        <v>215</v>
      </c>
      <c r="D160" s="218" t="s">
        <v>161</v>
      </c>
      <c r="E160" s="219" t="s">
        <v>1586</v>
      </c>
      <c r="F160" s="220" t="s">
        <v>1587</v>
      </c>
      <c r="G160" s="221" t="s">
        <v>180</v>
      </c>
      <c r="H160" s="222">
        <v>3.0419999999999998</v>
      </c>
      <c r="I160" s="223">
        <v>3.8799999999999999</v>
      </c>
      <c r="J160" s="223">
        <f>ROUND(I160*H160,2)</f>
        <v>11.800000000000001</v>
      </c>
      <c r="K160" s="224"/>
      <c r="L160" s="35"/>
      <c r="M160" s="225" t="s">
        <v>1</v>
      </c>
      <c r="N160" s="226" t="s">
        <v>41</v>
      </c>
      <c r="O160" s="227">
        <v>0.21199999999999999</v>
      </c>
      <c r="P160" s="227">
        <f>O160*H160</f>
        <v>0.64490399999999992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165</v>
      </c>
      <c r="AT160" s="229" t="s">
        <v>161</v>
      </c>
      <c r="AU160" s="229" t="s">
        <v>166</v>
      </c>
      <c r="AY160" s="14" t="s">
        <v>158</v>
      </c>
      <c r="BE160" s="230">
        <f>IF(N160="základná",J160,0)</f>
        <v>0</v>
      </c>
      <c r="BF160" s="230">
        <f>IF(N160="znížená",J160,0)</f>
        <v>11.800000000000001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166</v>
      </c>
      <c r="BK160" s="230">
        <f>ROUND(I160*H160,2)</f>
        <v>11.800000000000001</v>
      </c>
      <c r="BL160" s="14" t="s">
        <v>165</v>
      </c>
      <c r="BM160" s="229" t="s">
        <v>264</v>
      </c>
    </row>
    <row r="161" s="2" customFormat="1" ht="24.15" customHeight="1">
      <c r="A161" s="29"/>
      <c r="B161" s="30"/>
      <c r="C161" s="218" t="s">
        <v>275</v>
      </c>
      <c r="D161" s="218" t="s">
        <v>161</v>
      </c>
      <c r="E161" s="219" t="s">
        <v>1588</v>
      </c>
      <c r="F161" s="220" t="s">
        <v>1589</v>
      </c>
      <c r="G161" s="221" t="s">
        <v>180</v>
      </c>
      <c r="H161" s="222">
        <v>3.0419999999999998</v>
      </c>
      <c r="I161" s="223">
        <v>35.799999999999997</v>
      </c>
      <c r="J161" s="223">
        <f>ROUND(I161*H161,2)</f>
        <v>108.90000000000001</v>
      </c>
      <c r="K161" s="224"/>
      <c r="L161" s="35"/>
      <c r="M161" s="225" t="s">
        <v>1</v>
      </c>
      <c r="N161" s="226" t="s">
        <v>41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165</v>
      </c>
      <c r="AT161" s="229" t="s">
        <v>161</v>
      </c>
      <c r="AU161" s="229" t="s">
        <v>166</v>
      </c>
      <c r="AY161" s="14" t="s">
        <v>158</v>
      </c>
      <c r="BE161" s="230">
        <f>IF(N161="základná",J161,0)</f>
        <v>0</v>
      </c>
      <c r="BF161" s="230">
        <f>IF(N161="znížená",J161,0)</f>
        <v>108.90000000000001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166</v>
      </c>
      <c r="BK161" s="230">
        <f>ROUND(I161*H161,2)</f>
        <v>108.90000000000001</v>
      </c>
      <c r="BL161" s="14" t="s">
        <v>165</v>
      </c>
      <c r="BM161" s="229" t="s">
        <v>267</v>
      </c>
    </row>
    <row r="162" s="2" customFormat="1" ht="21.75" customHeight="1">
      <c r="A162" s="29"/>
      <c r="B162" s="30"/>
      <c r="C162" s="218" t="s">
        <v>218</v>
      </c>
      <c r="D162" s="218" t="s">
        <v>161</v>
      </c>
      <c r="E162" s="219" t="s">
        <v>1590</v>
      </c>
      <c r="F162" s="220" t="s">
        <v>1591</v>
      </c>
      <c r="G162" s="221" t="s">
        <v>164</v>
      </c>
      <c r="H162" s="222">
        <v>2.762</v>
      </c>
      <c r="I162" s="223">
        <v>15.039999999999999</v>
      </c>
      <c r="J162" s="223">
        <f>ROUND(I162*H162,2)</f>
        <v>41.539999999999999</v>
      </c>
      <c r="K162" s="224"/>
      <c r="L162" s="35"/>
      <c r="M162" s="225" t="s">
        <v>1</v>
      </c>
      <c r="N162" s="226" t="s">
        <v>41</v>
      </c>
      <c r="O162" s="227">
        <v>0.40850999999999998</v>
      </c>
      <c r="P162" s="227">
        <f>O162*H162</f>
        <v>1.12830462</v>
      </c>
      <c r="Q162" s="227">
        <v>0.045362260000000001</v>
      </c>
      <c r="R162" s="227">
        <f>Q162*H162</f>
        <v>0.12529056212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165</v>
      </c>
      <c r="AT162" s="229" t="s">
        <v>161</v>
      </c>
      <c r="AU162" s="229" t="s">
        <v>166</v>
      </c>
      <c r="AY162" s="14" t="s">
        <v>158</v>
      </c>
      <c r="BE162" s="230">
        <f>IF(N162="základná",J162,0)</f>
        <v>0</v>
      </c>
      <c r="BF162" s="230">
        <f>IF(N162="znížená",J162,0)</f>
        <v>41.539999999999999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166</v>
      </c>
      <c r="BK162" s="230">
        <f>ROUND(I162*H162,2)</f>
        <v>41.539999999999999</v>
      </c>
      <c r="BL162" s="14" t="s">
        <v>165</v>
      </c>
      <c r="BM162" s="229" t="s">
        <v>271</v>
      </c>
    </row>
    <row r="163" s="2" customFormat="1" ht="21.75" customHeight="1">
      <c r="A163" s="29"/>
      <c r="B163" s="30"/>
      <c r="C163" s="218" t="s">
        <v>282</v>
      </c>
      <c r="D163" s="218" t="s">
        <v>161</v>
      </c>
      <c r="E163" s="219" t="s">
        <v>1592</v>
      </c>
      <c r="F163" s="220" t="s">
        <v>1593</v>
      </c>
      <c r="G163" s="221" t="s">
        <v>164</v>
      </c>
      <c r="H163" s="222">
        <v>2.762</v>
      </c>
      <c r="I163" s="223">
        <v>4.54</v>
      </c>
      <c r="J163" s="223">
        <f>ROUND(I163*H163,2)</f>
        <v>12.539999999999999</v>
      </c>
      <c r="K163" s="224"/>
      <c r="L163" s="35"/>
      <c r="M163" s="225" t="s">
        <v>1</v>
      </c>
      <c r="N163" s="226" t="s">
        <v>41</v>
      </c>
      <c r="O163" s="227">
        <v>0.248</v>
      </c>
      <c r="P163" s="227">
        <f>O163*H163</f>
        <v>0.68497600000000003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165</v>
      </c>
      <c r="AT163" s="229" t="s">
        <v>161</v>
      </c>
      <c r="AU163" s="229" t="s">
        <v>166</v>
      </c>
      <c r="AY163" s="14" t="s">
        <v>158</v>
      </c>
      <c r="BE163" s="230">
        <f>IF(N163="základná",J163,0)</f>
        <v>0</v>
      </c>
      <c r="BF163" s="230">
        <f>IF(N163="znížená",J163,0)</f>
        <v>12.539999999999999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166</v>
      </c>
      <c r="BK163" s="230">
        <f>ROUND(I163*H163,2)</f>
        <v>12.539999999999999</v>
      </c>
      <c r="BL163" s="14" t="s">
        <v>165</v>
      </c>
      <c r="BM163" s="229" t="s">
        <v>274</v>
      </c>
    </row>
    <row r="164" s="2" customFormat="1" ht="24.15" customHeight="1">
      <c r="A164" s="29"/>
      <c r="B164" s="30"/>
      <c r="C164" s="218" t="s">
        <v>222</v>
      </c>
      <c r="D164" s="218" t="s">
        <v>161</v>
      </c>
      <c r="E164" s="219" t="s">
        <v>1594</v>
      </c>
      <c r="F164" s="220" t="s">
        <v>1595</v>
      </c>
      <c r="G164" s="221" t="s">
        <v>164</v>
      </c>
      <c r="H164" s="222">
        <v>15.390000000000001</v>
      </c>
      <c r="I164" s="223">
        <v>7.3300000000000001</v>
      </c>
      <c r="J164" s="223">
        <f>ROUND(I164*H164,2)</f>
        <v>112.81</v>
      </c>
      <c r="K164" s="224"/>
      <c r="L164" s="35"/>
      <c r="M164" s="225" t="s">
        <v>1</v>
      </c>
      <c r="N164" s="226" t="s">
        <v>41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165</v>
      </c>
      <c r="AT164" s="229" t="s">
        <v>161</v>
      </c>
      <c r="AU164" s="229" t="s">
        <v>166</v>
      </c>
      <c r="AY164" s="14" t="s">
        <v>158</v>
      </c>
      <c r="BE164" s="230">
        <f>IF(N164="základná",J164,0)</f>
        <v>0</v>
      </c>
      <c r="BF164" s="230">
        <f>IF(N164="znížená",J164,0)</f>
        <v>112.81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166</v>
      </c>
      <c r="BK164" s="230">
        <f>ROUND(I164*H164,2)</f>
        <v>112.81</v>
      </c>
      <c r="BL164" s="14" t="s">
        <v>165</v>
      </c>
      <c r="BM164" s="229" t="s">
        <v>278</v>
      </c>
    </row>
    <row r="165" s="12" customFormat="1" ht="22.8" customHeight="1">
      <c r="A165" s="12"/>
      <c r="B165" s="203"/>
      <c r="C165" s="204"/>
      <c r="D165" s="205" t="s">
        <v>74</v>
      </c>
      <c r="E165" s="216" t="s">
        <v>181</v>
      </c>
      <c r="F165" s="216" t="s">
        <v>1321</v>
      </c>
      <c r="G165" s="204"/>
      <c r="H165" s="204"/>
      <c r="I165" s="204"/>
      <c r="J165" s="217">
        <f>BK165</f>
        <v>101.28</v>
      </c>
      <c r="K165" s="204"/>
      <c r="L165" s="208"/>
      <c r="M165" s="209"/>
      <c r="N165" s="210"/>
      <c r="O165" s="210"/>
      <c r="P165" s="211">
        <f>P166</f>
        <v>3.6120000000000001</v>
      </c>
      <c r="Q165" s="210"/>
      <c r="R165" s="211">
        <f>R166</f>
        <v>0.41054649999999998</v>
      </c>
      <c r="S165" s="210"/>
      <c r="T165" s="21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83</v>
      </c>
      <c r="AT165" s="214" t="s">
        <v>74</v>
      </c>
      <c r="AU165" s="214" t="s">
        <v>83</v>
      </c>
      <c r="AY165" s="213" t="s">
        <v>158</v>
      </c>
      <c r="BK165" s="215">
        <f>BK166</f>
        <v>101.28</v>
      </c>
    </row>
    <row r="166" s="2" customFormat="1" ht="24.15" customHeight="1">
      <c r="A166" s="29"/>
      <c r="B166" s="30"/>
      <c r="C166" s="218" t="s">
        <v>290</v>
      </c>
      <c r="D166" s="218" t="s">
        <v>161</v>
      </c>
      <c r="E166" s="219" t="s">
        <v>1596</v>
      </c>
      <c r="F166" s="220" t="s">
        <v>1597</v>
      </c>
      <c r="G166" s="221" t="s">
        <v>189</v>
      </c>
      <c r="H166" s="222">
        <v>1</v>
      </c>
      <c r="I166" s="223">
        <v>101.28</v>
      </c>
      <c r="J166" s="223">
        <f>ROUND(I166*H166,2)</f>
        <v>101.28</v>
      </c>
      <c r="K166" s="224"/>
      <c r="L166" s="35"/>
      <c r="M166" s="225" t="s">
        <v>1</v>
      </c>
      <c r="N166" s="226" t="s">
        <v>41</v>
      </c>
      <c r="O166" s="227">
        <v>3.6120000000000001</v>
      </c>
      <c r="P166" s="227">
        <f>O166*H166</f>
        <v>3.6120000000000001</v>
      </c>
      <c r="Q166" s="227">
        <v>0.41054649999999998</v>
      </c>
      <c r="R166" s="227">
        <f>Q166*H166</f>
        <v>0.41054649999999998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165</v>
      </c>
      <c r="AT166" s="229" t="s">
        <v>161</v>
      </c>
      <c r="AU166" s="229" t="s">
        <v>166</v>
      </c>
      <c r="AY166" s="14" t="s">
        <v>158</v>
      </c>
      <c r="BE166" s="230">
        <f>IF(N166="základná",J166,0)</f>
        <v>0</v>
      </c>
      <c r="BF166" s="230">
        <f>IF(N166="znížená",J166,0)</f>
        <v>101.28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166</v>
      </c>
      <c r="BK166" s="230">
        <f>ROUND(I166*H166,2)</f>
        <v>101.28</v>
      </c>
      <c r="BL166" s="14" t="s">
        <v>165</v>
      </c>
      <c r="BM166" s="229" t="s">
        <v>281</v>
      </c>
    </row>
    <row r="167" s="12" customFormat="1" ht="22.8" customHeight="1">
      <c r="A167" s="12"/>
      <c r="B167" s="203"/>
      <c r="C167" s="204"/>
      <c r="D167" s="205" t="s">
        <v>74</v>
      </c>
      <c r="E167" s="216" t="s">
        <v>205</v>
      </c>
      <c r="F167" s="216" t="s">
        <v>294</v>
      </c>
      <c r="G167" s="204"/>
      <c r="H167" s="204"/>
      <c r="I167" s="204"/>
      <c r="J167" s="217">
        <f>BK167</f>
        <v>12763.040000000001</v>
      </c>
      <c r="K167" s="204"/>
      <c r="L167" s="208"/>
      <c r="M167" s="209"/>
      <c r="N167" s="210"/>
      <c r="O167" s="210"/>
      <c r="P167" s="211">
        <f>SUM(P168:P177)</f>
        <v>97.989212000000009</v>
      </c>
      <c r="Q167" s="210"/>
      <c r="R167" s="211">
        <f>SUM(R168:R177)</f>
        <v>15.478136795000001</v>
      </c>
      <c r="S167" s="210"/>
      <c r="T167" s="212">
        <f>SUM(T168:T177)</f>
        <v>0.77000000000000002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83</v>
      </c>
      <c r="AT167" s="214" t="s">
        <v>74</v>
      </c>
      <c r="AU167" s="214" t="s">
        <v>83</v>
      </c>
      <c r="AY167" s="213" t="s">
        <v>158</v>
      </c>
      <c r="BK167" s="215">
        <f>SUM(BK168:BK177)</f>
        <v>12763.040000000001</v>
      </c>
    </row>
    <row r="168" s="2" customFormat="1" ht="24.15" customHeight="1">
      <c r="A168" s="29"/>
      <c r="B168" s="30"/>
      <c r="C168" s="218" t="s">
        <v>225</v>
      </c>
      <c r="D168" s="218" t="s">
        <v>161</v>
      </c>
      <c r="E168" s="219" t="s">
        <v>1598</v>
      </c>
      <c r="F168" s="220" t="s">
        <v>1599</v>
      </c>
      <c r="G168" s="221" t="s">
        <v>288</v>
      </c>
      <c r="H168" s="222">
        <v>158.05000000000001</v>
      </c>
      <c r="I168" s="223">
        <v>6.1900000000000004</v>
      </c>
      <c r="J168" s="223">
        <f>ROUND(I168*H168,2)</f>
        <v>978.33000000000004</v>
      </c>
      <c r="K168" s="224"/>
      <c r="L168" s="35"/>
      <c r="M168" s="225" t="s">
        <v>1</v>
      </c>
      <c r="N168" s="226" t="s">
        <v>41</v>
      </c>
      <c r="O168" s="227">
        <v>0.13200000000000001</v>
      </c>
      <c r="P168" s="227">
        <f>O168*H168</f>
        <v>20.862600000000004</v>
      </c>
      <c r="Q168" s="227">
        <v>0.097931900000000002</v>
      </c>
      <c r="R168" s="227">
        <f>Q168*H168</f>
        <v>15.478136795000001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165</v>
      </c>
      <c r="AT168" s="229" t="s">
        <v>161</v>
      </c>
      <c r="AU168" s="229" t="s">
        <v>166</v>
      </c>
      <c r="AY168" s="14" t="s">
        <v>158</v>
      </c>
      <c r="BE168" s="230">
        <f>IF(N168="základná",J168,0)</f>
        <v>0</v>
      </c>
      <c r="BF168" s="230">
        <f>IF(N168="znížená",J168,0)</f>
        <v>978.33000000000004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166</v>
      </c>
      <c r="BK168" s="230">
        <f>ROUND(I168*H168,2)</f>
        <v>978.33000000000004</v>
      </c>
      <c r="BL168" s="14" t="s">
        <v>165</v>
      </c>
      <c r="BM168" s="229" t="s">
        <v>285</v>
      </c>
    </row>
    <row r="169" s="2" customFormat="1" ht="16.5" customHeight="1">
      <c r="A169" s="29"/>
      <c r="B169" s="30"/>
      <c r="C169" s="231" t="s">
        <v>298</v>
      </c>
      <c r="D169" s="231" t="s">
        <v>192</v>
      </c>
      <c r="E169" s="232" t="s">
        <v>1600</v>
      </c>
      <c r="F169" s="233" t="s">
        <v>1601</v>
      </c>
      <c r="G169" s="234" t="s">
        <v>189</v>
      </c>
      <c r="H169" s="235">
        <v>158</v>
      </c>
      <c r="I169" s="236">
        <v>3.0800000000000001</v>
      </c>
      <c r="J169" s="236">
        <f>ROUND(I169*H169,2)</f>
        <v>486.63999999999999</v>
      </c>
      <c r="K169" s="237"/>
      <c r="L169" s="238"/>
      <c r="M169" s="239" t="s">
        <v>1</v>
      </c>
      <c r="N169" s="240" t="s">
        <v>41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181</v>
      </c>
      <c r="AT169" s="229" t="s">
        <v>192</v>
      </c>
      <c r="AU169" s="229" t="s">
        <v>166</v>
      </c>
      <c r="AY169" s="14" t="s">
        <v>158</v>
      </c>
      <c r="BE169" s="230">
        <f>IF(N169="základná",J169,0)</f>
        <v>0</v>
      </c>
      <c r="BF169" s="230">
        <f>IF(N169="znížená",J169,0)</f>
        <v>486.63999999999999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166</v>
      </c>
      <c r="BK169" s="230">
        <f>ROUND(I169*H169,2)</f>
        <v>486.63999999999999</v>
      </c>
      <c r="BL169" s="14" t="s">
        <v>165</v>
      </c>
      <c r="BM169" s="229" t="s">
        <v>289</v>
      </c>
    </row>
    <row r="170" s="2" customFormat="1" ht="21.75" customHeight="1">
      <c r="A170" s="29"/>
      <c r="B170" s="30"/>
      <c r="C170" s="218" t="s">
        <v>229</v>
      </c>
      <c r="D170" s="218" t="s">
        <v>161</v>
      </c>
      <c r="E170" s="219" t="s">
        <v>1514</v>
      </c>
      <c r="F170" s="220" t="s">
        <v>1515</v>
      </c>
      <c r="G170" s="221" t="s">
        <v>180</v>
      </c>
      <c r="H170" s="222">
        <v>0.34999999999999998</v>
      </c>
      <c r="I170" s="223">
        <v>92.090000000000003</v>
      </c>
      <c r="J170" s="223">
        <f>ROUND(I170*H170,2)</f>
        <v>32.229999999999997</v>
      </c>
      <c r="K170" s="224"/>
      <c r="L170" s="35"/>
      <c r="M170" s="225" t="s">
        <v>1</v>
      </c>
      <c r="N170" s="226" t="s">
        <v>41</v>
      </c>
      <c r="O170" s="227">
        <v>4.609</v>
      </c>
      <c r="P170" s="227">
        <f>O170*H170</f>
        <v>1.6131499999999999</v>
      </c>
      <c r="Q170" s="227">
        <v>0</v>
      </c>
      <c r="R170" s="227">
        <f>Q170*H170</f>
        <v>0</v>
      </c>
      <c r="S170" s="227">
        <v>2.2000000000000002</v>
      </c>
      <c r="T170" s="228">
        <f>S170*H170</f>
        <v>0.77000000000000002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165</v>
      </c>
      <c r="AT170" s="229" t="s">
        <v>161</v>
      </c>
      <c r="AU170" s="229" t="s">
        <v>166</v>
      </c>
      <c r="AY170" s="14" t="s">
        <v>158</v>
      </c>
      <c r="BE170" s="230">
        <f>IF(N170="základná",J170,0)</f>
        <v>0</v>
      </c>
      <c r="BF170" s="230">
        <f>IF(N170="znížená",J170,0)</f>
        <v>32.229999999999997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166</v>
      </c>
      <c r="BK170" s="230">
        <f>ROUND(I170*H170,2)</f>
        <v>32.229999999999997</v>
      </c>
      <c r="BL170" s="14" t="s">
        <v>165</v>
      </c>
      <c r="BM170" s="229" t="s">
        <v>293</v>
      </c>
    </row>
    <row r="171" s="2" customFormat="1" ht="16.5" customHeight="1">
      <c r="A171" s="29"/>
      <c r="B171" s="30"/>
      <c r="C171" s="218" t="s">
        <v>305</v>
      </c>
      <c r="D171" s="218" t="s">
        <v>161</v>
      </c>
      <c r="E171" s="219" t="s">
        <v>1602</v>
      </c>
      <c r="F171" s="220" t="s">
        <v>1603</v>
      </c>
      <c r="G171" s="221" t="s">
        <v>174</v>
      </c>
      <c r="H171" s="222">
        <v>86.183000000000007</v>
      </c>
      <c r="I171" s="223">
        <v>1.99</v>
      </c>
      <c r="J171" s="223">
        <f>ROUND(I171*H171,2)</f>
        <v>171.5</v>
      </c>
      <c r="K171" s="224"/>
      <c r="L171" s="35"/>
      <c r="M171" s="225" t="s">
        <v>1</v>
      </c>
      <c r="N171" s="226" t="s">
        <v>41</v>
      </c>
      <c r="O171" s="227">
        <v>0.031</v>
      </c>
      <c r="P171" s="227">
        <f>O171*H171</f>
        <v>2.6716730000000002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165</v>
      </c>
      <c r="AT171" s="229" t="s">
        <v>161</v>
      </c>
      <c r="AU171" s="229" t="s">
        <v>166</v>
      </c>
      <c r="AY171" s="14" t="s">
        <v>158</v>
      </c>
      <c r="BE171" s="230">
        <f>IF(N171="základná",J171,0)</f>
        <v>0</v>
      </c>
      <c r="BF171" s="230">
        <f>IF(N171="znížená",J171,0)</f>
        <v>171.5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166</v>
      </c>
      <c r="BK171" s="230">
        <f>ROUND(I171*H171,2)</f>
        <v>171.5</v>
      </c>
      <c r="BL171" s="14" t="s">
        <v>165</v>
      </c>
      <c r="BM171" s="229" t="s">
        <v>297</v>
      </c>
    </row>
    <row r="172" s="2" customFormat="1" ht="16.5" customHeight="1">
      <c r="A172" s="29"/>
      <c r="B172" s="30"/>
      <c r="C172" s="218" t="s">
        <v>232</v>
      </c>
      <c r="D172" s="218" t="s">
        <v>161</v>
      </c>
      <c r="E172" s="219" t="s">
        <v>1604</v>
      </c>
      <c r="F172" s="220" t="s">
        <v>1605</v>
      </c>
      <c r="G172" s="221" t="s">
        <v>174</v>
      </c>
      <c r="H172" s="222">
        <v>344.73200000000003</v>
      </c>
      <c r="I172" s="223">
        <v>0.42999999999999999</v>
      </c>
      <c r="J172" s="223">
        <f>ROUND(I172*H172,2)</f>
        <v>148.22999999999999</v>
      </c>
      <c r="K172" s="224"/>
      <c r="L172" s="35"/>
      <c r="M172" s="225" t="s">
        <v>1</v>
      </c>
      <c r="N172" s="226" t="s">
        <v>41</v>
      </c>
      <c r="O172" s="227">
        <v>0.0060000000000000001</v>
      </c>
      <c r="P172" s="227">
        <f>O172*H172</f>
        <v>2.0683920000000002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165</v>
      </c>
      <c r="AT172" s="229" t="s">
        <v>161</v>
      </c>
      <c r="AU172" s="229" t="s">
        <v>166</v>
      </c>
      <c r="AY172" s="14" t="s">
        <v>158</v>
      </c>
      <c r="BE172" s="230">
        <f>IF(N172="základná",J172,0)</f>
        <v>0</v>
      </c>
      <c r="BF172" s="230">
        <f>IF(N172="znížená",J172,0)</f>
        <v>148.22999999999999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166</v>
      </c>
      <c r="BK172" s="230">
        <f>ROUND(I172*H172,2)</f>
        <v>148.22999999999999</v>
      </c>
      <c r="BL172" s="14" t="s">
        <v>165</v>
      </c>
      <c r="BM172" s="229" t="s">
        <v>301</v>
      </c>
    </row>
    <row r="173" s="2" customFormat="1" ht="16.5" customHeight="1">
      <c r="A173" s="29"/>
      <c r="B173" s="30"/>
      <c r="C173" s="218" t="s">
        <v>312</v>
      </c>
      <c r="D173" s="218" t="s">
        <v>161</v>
      </c>
      <c r="E173" s="219" t="s">
        <v>1517</v>
      </c>
      <c r="F173" s="220" t="s">
        <v>1518</v>
      </c>
      <c r="G173" s="221" t="s">
        <v>174</v>
      </c>
      <c r="H173" s="222">
        <v>86.183000000000007</v>
      </c>
      <c r="I173" s="223">
        <v>5.54</v>
      </c>
      <c r="J173" s="223">
        <f>ROUND(I173*H173,2)</f>
        <v>477.44999999999999</v>
      </c>
      <c r="K173" s="224"/>
      <c r="L173" s="35"/>
      <c r="M173" s="225" t="s">
        <v>1</v>
      </c>
      <c r="N173" s="226" t="s">
        <v>41</v>
      </c>
      <c r="O173" s="227">
        <v>0.14899999999999999</v>
      </c>
      <c r="P173" s="227">
        <f>O173*H173</f>
        <v>12.841267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165</v>
      </c>
      <c r="AT173" s="229" t="s">
        <v>161</v>
      </c>
      <c r="AU173" s="229" t="s">
        <v>166</v>
      </c>
      <c r="AY173" s="14" t="s">
        <v>158</v>
      </c>
      <c r="BE173" s="230">
        <f>IF(N173="základná",J173,0)</f>
        <v>0</v>
      </c>
      <c r="BF173" s="230">
        <f>IF(N173="znížená",J173,0)</f>
        <v>477.44999999999999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166</v>
      </c>
      <c r="BK173" s="230">
        <f>ROUND(I173*H173,2)</f>
        <v>477.44999999999999</v>
      </c>
      <c r="BL173" s="14" t="s">
        <v>165</v>
      </c>
      <c r="BM173" s="229" t="s">
        <v>304</v>
      </c>
    </row>
    <row r="174" s="2" customFormat="1" ht="24.15" customHeight="1">
      <c r="A174" s="29"/>
      <c r="B174" s="30"/>
      <c r="C174" s="218" t="s">
        <v>236</v>
      </c>
      <c r="D174" s="218" t="s">
        <v>161</v>
      </c>
      <c r="E174" s="219" t="s">
        <v>1606</v>
      </c>
      <c r="F174" s="220" t="s">
        <v>1607</v>
      </c>
      <c r="G174" s="221" t="s">
        <v>174</v>
      </c>
      <c r="H174" s="222">
        <v>0.246</v>
      </c>
      <c r="I174" s="223">
        <v>500</v>
      </c>
      <c r="J174" s="223">
        <f>ROUND(I174*H174,2)</f>
        <v>123</v>
      </c>
      <c r="K174" s="224"/>
      <c r="L174" s="35"/>
      <c r="M174" s="225" t="s">
        <v>1</v>
      </c>
      <c r="N174" s="226" t="s">
        <v>41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165</v>
      </c>
      <c r="AT174" s="229" t="s">
        <v>161</v>
      </c>
      <c r="AU174" s="229" t="s">
        <v>166</v>
      </c>
      <c r="AY174" s="14" t="s">
        <v>158</v>
      </c>
      <c r="BE174" s="230">
        <f>IF(N174="základná",J174,0)</f>
        <v>0</v>
      </c>
      <c r="BF174" s="230">
        <f>IF(N174="znížená",J174,0)</f>
        <v>123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166</v>
      </c>
      <c r="BK174" s="230">
        <f>ROUND(I174*H174,2)</f>
        <v>123</v>
      </c>
      <c r="BL174" s="14" t="s">
        <v>165</v>
      </c>
      <c r="BM174" s="229" t="s">
        <v>308</v>
      </c>
    </row>
    <row r="175" s="2" customFormat="1" ht="24.15" customHeight="1">
      <c r="A175" s="29"/>
      <c r="B175" s="30"/>
      <c r="C175" s="218" t="s">
        <v>319</v>
      </c>
      <c r="D175" s="218" t="s">
        <v>161</v>
      </c>
      <c r="E175" s="219" t="s">
        <v>411</v>
      </c>
      <c r="F175" s="220" t="s">
        <v>412</v>
      </c>
      <c r="G175" s="221" t="s">
        <v>174</v>
      </c>
      <c r="H175" s="222">
        <v>85.936999999999998</v>
      </c>
      <c r="I175" s="223">
        <v>60</v>
      </c>
      <c r="J175" s="223">
        <f>ROUND(I175*H175,2)</f>
        <v>5156.2200000000003</v>
      </c>
      <c r="K175" s="224"/>
      <c r="L175" s="35"/>
      <c r="M175" s="225" t="s">
        <v>1</v>
      </c>
      <c r="N175" s="226" t="s">
        <v>41</v>
      </c>
      <c r="O175" s="227">
        <v>0</v>
      </c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165</v>
      </c>
      <c r="AT175" s="229" t="s">
        <v>161</v>
      </c>
      <c r="AU175" s="229" t="s">
        <v>166</v>
      </c>
      <c r="AY175" s="14" t="s">
        <v>158</v>
      </c>
      <c r="BE175" s="230">
        <f>IF(N175="základná",J175,0)</f>
        <v>0</v>
      </c>
      <c r="BF175" s="230">
        <f>IF(N175="znížená",J175,0)</f>
        <v>5156.2200000000003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166</v>
      </c>
      <c r="BK175" s="230">
        <f>ROUND(I175*H175,2)</f>
        <v>5156.2200000000003</v>
      </c>
      <c r="BL175" s="14" t="s">
        <v>165</v>
      </c>
      <c r="BM175" s="229" t="s">
        <v>311</v>
      </c>
    </row>
    <row r="176" s="2" customFormat="1" ht="16.5" customHeight="1">
      <c r="A176" s="29"/>
      <c r="B176" s="30"/>
      <c r="C176" s="218" t="s">
        <v>239</v>
      </c>
      <c r="D176" s="218" t="s">
        <v>161</v>
      </c>
      <c r="E176" s="219" t="s">
        <v>1519</v>
      </c>
      <c r="F176" s="220" t="s">
        <v>1520</v>
      </c>
      <c r="G176" s="221" t="s">
        <v>180</v>
      </c>
      <c r="H176" s="222">
        <v>85.936999999999998</v>
      </c>
      <c r="I176" s="223">
        <v>45</v>
      </c>
      <c r="J176" s="223">
        <f>ROUND(I176*H176,2)</f>
        <v>3867.1700000000001</v>
      </c>
      <c r="K176" s="224"/>
      <c r="L176" s="35"/>
      <c r="M176" s="225" t="s">
        <v>1</v>
      </c>
      <c r="N176" s="226" t="s">
        <v>41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165</v>
      </c>
      <c r="AT176" s="229" t="s">
        <v>161</v>
      </c>
      <c r="AU176" s="229" t="s">
        <v>166</v>
      </c>
      <c r="AY176" s="14" t="s">
        <v>158</v>
      </c>
      <c r="BE176" s="230">
        <f>IF(N176="základná",J176,0)</f>
        <v>0</v>
      </c>
      <c r="BF176" s="230">
        <f>IF(N176="znížená",J176,0)</f>
        <v>3867.1700000000001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166</v>
      </c>
      <c r="BK176" s="230">
        <f>ROUND(I176*H176,2)</f>
        <v>3867.1700000000001</v>
      </c>
      <c r="BL176" s="14" t="s">
        <v>165</v>
      </c>
      <c r="BM176" s="229" t="s">
        <v>315</v>
      </c>
    </row>
    <row r="177" s="2" customFormat="1" ht="21.75" customHeight="1">
      <c r="A177" s="29"/>
      <c r="B177" s="30"/>
      <c r="C177" s="218" t="s">
        <v>326</v>
      </c>
      <c r="D177" s="218" t="s">
        <v>161</v>
      </c>
      <c r="E177" s="219" t="s">
        <v>1608</v>
      </c>
      <c r="F177" s="220" t="s">
        <v>1609</v>
      </c>
      <c r="G177" s="221" t="s">
        <v>174</v>
      </c>
      <c r="H177" s="222">
        <v>147.41</v>
      </c>
      <c r="I177" s="223">
        <v>8.9700000000000006</v>
      </c>
      <c r="J177" s="223">
        <f>ROUND(I177*H177,2)</f>
        <v>1322.27</v>
      </c>
      <c r="K177" s="224"/>
      <c r="L177" s="35"/>
      <c r="M177" s="225" t="s">
        <v>1</v>
      </c>
      <c r="N177" s="226" t="s">
        <v>41</v>
      </c>
      <c r="O177" s="227">
        <v>0.39300000000000002</v>
      </c>
      <c r="P177" s="227">
        <f>O177*H177</f>
        <v>57.932130000000001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165</v>
      </c>
      <c r="AT177" s="229" t="s">
        <v>161</v>
      </c>
      <c r="AU177" s="229" t="s">
        <v>166</v>
      </c>
      <c r="AY177" s="14" t="s">
        <v>158</v>
      </c>
      <c r="BE177" s="230">
        <f>IF(N177="základná",J177,0)</f>
        <v>0</v>
      </c>
      <c r="BF177" s="230">
        <f>IF(N177="znížená",J177,0)</f>
        <v>1322.27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166</v>
      </c>
      <c r="BK177" s="230">
        <f>ROUND(I177*H177,2)</f>
        <v>1322.27</v>
      </c>
      <c r="BL177" s="14" t="s">
        <v>165</v>
      </c>
      <c r="BM177" s="229" t="s">
        <v>318</v>
      </c>
    </row>
    <row r="178" s="12" customFormat="1" ht="25.92" customHeight="1">
      <c r="A178" s="12"/>
      <c r="B178" s="203"/>
      <c r="C178" s="204"/>
      <c r="D178" s="205" t="s">
        <v>74</v>
      </c>
      <c r="E178" s="206" t="s">
        <v>418</v>
      </c>
      <c r="F178" s="206" t="s">
        <v>419</v>
      </c>
      <c r="G178" s="204"/>
      <c r="H178" s="204"/>
      <c r="I178" s="204"/>
      <c r="J178" s="207">
        <f>BK178</f>
        <v>5072.0699999999997</v>
      </c>
      <c r="K178" s="204"/>
      <c r="L178" s="208"/>
      <c r="M178" s="209"/>
      <c r="N178" s="210"/>
      <c r="O178" s="210"/>
      <c r="P178" s="211">
        <f>P179+P182+P185</f>
        <v>0.36365400000000003</v>
      </c>
      <c r="Q178" s="210"/>
      <c r="R178" s="211">
        <f>R179+R182+R185</f>
        <v>0</v>
      </c>
      <c r="S178" s="210"/>
      <c r="T178" s="212">
        <f>T179+T182+T185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83</v>
      </c>
      <c r="AT178" s="214" t="s">
        <v>74</v>
      </c>
      <c r="AU178" s="214" t="s">
        <v>75</v>
      </c>
      <c r="AY178" s="213" t="s">
        <v>158</v>
      </c>
      <c r="BK178" s="215">
        <f>BK179+BK182+BK185</f>
        <v>5072.0699999999997</v>
      </c>
    </row>
    <row r="179" s="12" customFormat="1" ht="22.8" customHeight="1">
      <c r="A179" s="12"/>
      <c r="B179" s="203"/>
      <c r="C179" s="204"/>
      <c r="D179" s="205" t="s">
        <v>74</v>
      </c>
      <c r="E179" s="216" t="s">
        <v>420</v>
      </c>
      <c r="F179" s="216" t="s">
        <v>421</v>
      </c>
      <c r="G179" s="204"/>
      <c r="H179" s="204"/>
      <c r="I179" s="204"/>
      <c r="J179" s="217">
        <f>BK179</f>
        <v>167.94999999999999</v>
      </c>
      <c r="K179" s="204"/>
      <c r="L179" s="208"/>
      <c r="M179" s="209"/>
      <c r="N179" s="210"/>
      <c r="O179" s="210"/>
      <c r="P179" s="211">
        <f>SUM(P180:P181)</f>
        <v>0</v>
      </c>
      <c r="Q179" s="210"/>
      <c r="R179" s="211">
        <f>SUM(R180:R181)</f>
        <v>0</v>
      </c>
      <c r="S179" s="210"/>
      <c r="T179" s="212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3" t="s">
        <v>166</v>
      </c>
      <c r="AT179" s="214" t="s">
        <v>74</v>
      </c>
      <c r="AU179" s="214" t="s">
        <v>83</v>
      </c>
      <c r="AY179" s="213" t="s">
        <v>158</v>
      </c>
      <c r="BK179" s="215">
        <f>SUM(BK180:BK181)</f>
        <v>167.94999999999999</v>
      </c>
    </row>
    <row r="180" s="2" customFormat="1" ht="24.15" customHeight="1">
      <c r="A180" s="29"/>
      <c r="B180" s="30"/>
      <c r="C180" s="218" t="s">
        <v>243</v>
      </c>
      <c r="D180" s="218" t="s">
        <v>161</v>
      </c>
      <c r="E180" s="219" t="s">
        <v>422</v>
      </c>
      <c r="F180" s="220" t="s">
        <v>423</v>
      </c>
      <c r="G180" s="221" t="s">
        <v>164</v>
      </c>
      <c r="H180" s="222">
        <v>5.7599999999999998</v>
      </c>
      <c r="I180" s="223">
        <v>17.920000000000002</v>
      </c>
      <c r="J180" s="223">
        <f>ROUND(I180*H180,2)</f>
        <v>103.22</v>
      </c>
      <c r="K180" s="224"/>
      <c r="L180" s="35"/>
      <c r="M180" s="225" t="s">
        <v>1</v>
      </c>
      <c r="N180" s="226" t="s">
        <v>41</v>
      </c>
      <c r="O180" s="227">
        <v>0</v>
      </c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195</v>
      </c>
      <c r="AT180" s="229" t="s">
        <v>161</v>
      </c>
      <c r="AU180" s="229" t="s">
        <v>166</v>
      </c>
      <c r="AY180" s="14" t="s">
        <v>158</v>
      </c>
      <c r="BE180" s="230">
        <f>IF(N180="základná",J180,0)</f>
        <v>0</v>
      </c>
      <c r="BF180" s="230">
        <f>IF(N180="znížená",J180,0)</f>
        <v>103.22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166</v>
      </c>
      <c r="BK180" s="230">
        <f>ROUND(I180*H180,2)</f>
        <v>103.22</v>
      </c>
      <c r="BL180" s="14" t="s">
        <v>195</v>
      </c>
      <c r="BM180" s="229" t="s">
        <v>322</v>
      </c>
    </row>
    <row r="181" s="2" customFormat="1" ht="24.15" customHeight="1">
      <c r="A181" s="29"/>
      <c r="B181" s="30"/>
      <c r="C181" s="218" t="s">
        <v>333</v>
      </c>
      <c r="D181" s="218" t="s">
        <v>161</v>
      </c>
      <c r="E181" s="219" t="s">
        <v>426</v>
      </c>
      <c r="F181" s="220" t="s">
        <v>427</v>
      </c>
      <c r="G181" s="221" t="s">
        <v>164</v>
      </c>
      <c r="H181" s="222">
        <v>3.456</v>
      </c>
      <c r="I181" s="223">
        <v>18.73</v>
      </c>
      <c r="J181" s="223">
        <f>ROUND(I181*H181,2)</f>
        <v>64.730000000000004</v>
      </c>
      <c r="K181" s="224"/>
      <c r="L181" s="35"/>
      <c r="M181" s="225" t="s">
        <v>1</v>
      </c>
      <c r="N181" s="226" t="s">
        <v>41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195</v>
      </c>
      <c r="AT181" s="229" t="s">
        <v>161</v>
      </c>
      <c r="AU181" s="229" t="s">
        <v>166</v>
      </c>
      <c r="AY181" s="14" t="s">
        <v>158</v>
      </c>
      <c r="BE181" s="230">
        <f>IF(N181="základná",J181,0)</f>
        <v>0</v>
      </c>
      <c r="BF181" s="230">
        <f>IF(N181="znížená",J181,0)</f>
        <v>64.730000000000004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166</v>
      </c>
      <c r="BK181" s="230">
        <f>ROUND(I181*H181,2)</f>
        <v>64.730000000000004</v>
      </c>
      <c r="BL181" s="14" t="s">
        <v>195</v>
      </c>
      <c r="BM181" s="229" t="s">
        <v>325</v>
      </c>
    </row>
    <row r="182" s="12" customFormat="1" ht="22.8" customHeight="1">
      <c r="A182" s="12"/>
      <c r="B182" s="203"/>
      <c r="C182" s="204"/>
      <c r="D182" s="205" t="s">
        <v>74</v>
      </c>
      <c r="E182" s="216" t="s">
        <v>667</v>
      </c>
      <c r="F182" s="216" t="s">
        <v>668</v>
      </c>
      <c r="G182" s="204"/>
      <c r="H182" s="204"/>
      <c r="I182" s="204"/>
      <c r="J182" s="217">
        <f>BK182</f>
        <v>2665</v>
      </c>
      <c r="K182" s="204"/>
      <c r="L182" s="208"/>
      <c r="M182" s="209"/>
      <c r="N182" s="210"/>
      <c r="O182" s="210"/>
      <c r="P182" s="211">
        <f>SUM(P183:P184)</f>
        <v>0</v>
      </c>
      <c r="Q182" s="210"/>
      <c r="R182" s="211">
        <f>SUM(R183:R184)</f>
        <v>0</v>
      </c>
      <c r="S182" s="210"/>
      <c r="T182" s="212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3" t="s">
        <v>166</v>
      </c>
      <c r="AT182" s="214" t="s">
        <v>74</v>
      </c>
      <c r="AU182" s="214" t="s">
        <v>83</v>
      </c>
      <c r="AY182" s="213" t="s">
        <v>158</v>
      </c>
      <c r="BK182" s="215">
        <f>SUM(BK183:BK184)</f>
        <v>2665</v>
      </c>
    </row>
    <row r="183" s="2" customFormat="1" ht="24.15" customHeight="1">
      <c r="A183" s="29"/>
      <c r="B183" s="30"/>
      <c r="C183" s="218" t="s">
        <v>246</v>
      </c>
      <c r="D183" s="218" t="s">
        <v>161</v>
      </c>
      <c r="E183" s="219" t="s">
        <v>1610</v>
      </c>
      <c r="F183" s="220" t="s">
        <v>1611</v>
      </c>
      <c r="G183" s="221" t="s">
        <v>164</v>
      </c>
      <c r="H183" s="222">
        <v>20.5</v>
      </c>
      <c r="I183" s="223">
        <v>50</v>
      </c>
      <c r="J183" s="223">
        <f>ROUND(I183*H183,2)</f>
        <v>1025</v>
      </c>
      <c r="K183" s="224"/>
      <c r="L183" s="35"/>
      <c r="M183" s="225" t="s">
        <v>1</v>
      </c>
      <c r="N183" s="226" t="s">
        <v>41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195</v>
      </c>
      <c r="AT183" s="229" t="s">
        <v>161</v>
      </c>
      <c r="AU183" s="229" t="s">
        <v>166</v>
      </c>
      <c r="AY183" s="14" t="s">
        <v>158</v>
      </c>
      <c r="BE183" s="230">
        <f>IF(N183="základná",J183,0)</f>
        <v>0</v>
      </c>
      <c r="BF183" s="230">
        <f>IF(N183="znížená",J183,0)</f>
        <v>1025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166</v>
      </c>
      <c r="BK183" s="230">
        <f>ROUND(I183*H183,2)</f>
        <v>1025</v>
      </c>
      <c r="BL183" s="14" t="s">
        <v>195</v>
      </c>
      <c r="BM183" s="229" t="s">
        <v>329</v>
      </c>
    </row>
    <row r="184" s="2" customFormat="1" ht="33" customHeight="1">
      <c r="A184" s="29"/>
      <c r="B184" s="30"/>
      <c r="C184" s="218" t="s">
        <v>340</v>
      </c>
      <c r="D184" s="218" t="s">
        <v>161</v>
      </c>
      <c r="E184" s="219" t="s">
        <v>1612</v>
      </c>
      <c r="F184" s="220" t="s">
        <v>1613</v>
      </c>
      <c r="G184" s="221" t="s">
        <v>164</v>
      </c>
      <c r="H184" s="222">
        <v>20.5</v>
      </c>
      <c r="I184" s="223">
        <v>80</v>
      </c>
      <c r="J184" s="223">
        <f>ROUND(I184*H184,2)</f>
        <v>1640</v>
      </c>
      <c r="K184" s="224"/>
      <c r="L184" s="35"/>
      <c r="M184" s="225" t="s">
        <v>1</v>
      </c>
      <c r="N184" s="226" t="s">
        <v>41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195</v>
      </c>
      <c r="AT184" s="229" t="s">
        <v>161</v>
      </c>
      <c r="AU184" s="229" t="s">
        <v>166</v>
      </c>
      <c r="AY184" s="14" t="s">
        <v>158</v>
      </c>
      <c r="BE184" s="230">
        <f>IF(N184="základná",J184,0)</f>
        <v>0</v>
      </c>
      <c r="BF184" s="230">
        <f>IF(N184="znížená",J184,0)</f>
        <v>1640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166</v>
      </c>
      <c r="BK184" s="230">
        <f>ROUND(I184*H184,2)</f>
        <v>1640</v>
      </c>
      <c r="BL184" s="14" t="s">
        <v>195</v>
      </c>
      <c r="BM184" s="229" t="s">
        <v>332</v>
      </c>
    </row>
    <row r="185" s="12" customFormat="1" ht="22.8" customHeight="1">
      <c r="A185" s="12"/>
      <c r="B185" s="203"/>
      <c r="C185" s="204"/>
      <c r="D185" s="205" t="s">
        <v>74</v>
      </c>
      <c r="E185" s="216" t="s">
        <v>771</v>
      </c>
      <c r="F185" s="216" t="s">
        <v>772</v>
      </c>
      <c r="G185" s="204"/>
      <c r="H185" s="204"/>
      <c r="I185" s="204"/>
      <c r="J185" s="217">
        <f>BK185</f>
        <v>2239.1200000000003</v>
      </c>
      <c r="K185" s="204"/>
      <c r="L185" s="208"/>
      <c r="M185" s="209"/>
      <c r="N185" s="210"/>
      <c r="O185" s="210"/>
      <c r="P185" s="211">
        <f>SUM(P186:P191)</f>
        <v>0.36365400000000003</v>
      </c>
      <c r="Q185" s="210"/>
      <c r="R185" s="211">
        <f>SUM(R186:R191)</f>
        <v>0</v>
      </c>
      <c r="S185" s="210"/>
      <c r="T185" s="212">
        <f>SUM(T186:T191)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3" t="s">
        <v>166</v>
      </c>
      <c r="AT185" s="214" t="s">
        <v>74</v>
      </c>
      <c r="AU185" s="214" t="s">
        <v>83</v>
      </c>
      <c r="AY185" s="213" t="s">
        <v>158</v>
      </c>
      <c r="BK185" s="215">
        <f>SUM(BK186:BK191)</f>
        <v>2239.1200000000003</v>
      </c>
    </row>
    <row r="186" s="2" customFormat="1" ht="24.15" customHeight="1">
      <c r="A186" s="29"/>
      <c r="B186" s="30"/>
      <c r="C186" s="218" t="s">
        <v>250</v>
      </c>
      <c r="D186" s="218" t="s">
        <v>161</v>
      </c>
      <c r="E186" s="219" t="s">
        <v>773</v>
      </c>
      <c r="F186" s="220" t="s">
        <v>774</v>
      </c>
      <c r="G186" s="221" t="s">
        <v>288</v>
      </c>
      <c r="H186" s="222">
        <v>2.8799999999999999</v>
      </c>
      <c r="I186" s="223">
        <v>5</v>
      </c>
      <c r="J186" s="223">
        <f>ROUND(I186*H186,2)</f>
        <v>14.4</v>
      </c>
      <c r="K186" s="224"/>
      <c r="L186" s="35"/>
      <c r="M186" s="225" t="s">
        <v>1</v>
      </c>
      <c r="N186" s="226" t="s">
        <v>41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195</v>
      </c>
      <c r="AT186" s="229" t="s">
        <v>161</v>
      </c>
      <c r="AU186" s="229" t="s">
        <v>166</v>
      </c>
      <c r="AY186" s="14" t="s">
        <v>158</v>
      </c>
      <c r="BE186" s="230">
        <f>IF(N186="základná",J186,0)</f>
        <v>0</v>
      </c>
      <c r="BF186" s="230">
        <f>IF(N186="znížená",J186,0)</f>
        <v>14.4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166</v>
      </c>
      <c r="BK186" s="230">
        <f>ROUND(I186*H186,2)</f>
        <v>14.4</v>
      </c>
      <c r="BL186" s="14" t="s">
        <v>195</v>
      </c>
      <c r="BM186" s="229" t="s">
        <v>336</v>
      </c>
    </row>
    <row r="187" s="2" customFormat="1" ht="24.15" customHeight="1">
      <c r="A187" s="29"/>
      <c r="B187" s="30"/>
      <c r="C187" s="218" t="s">
        <v>351</v>
      </c>
      <c r="D187" s="218" t="s">
        <v>161</v>
      </c>
      <c r="E187" s="219" t="s">
        <v>777</v>
      </c>
      <c r="F187" s="220" t="s">
        <v>778</v>
      </c>
      <c r="G187" s="221" t="s">
        <v>288</v>
      </c>
      <c r="H187" s="222">
        <v>2.8799999999999999</v>
      </c>
      <c r="I187" s="223">
        <v>5</v>
      </c>
      <c r="J187" s="223">
        <f>ROUND(I187*H187,2)</f>
        <v>14.4</v>
      </c>
      <c r="K187" s="224"/>
      <c r="L187" s="35"/>
      <c r="M187" s="225" t="s">
        <v>1</v>
      </c>
      <c r="N187" s="226" t="s">
        <v>41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195</v>
      </c>
      <c r="AT187" s="229" t="s">
        <v>161</v>
      </c>
      <c r="AU187" s="229" t="s">
        <v>166</v>
      </c>
      <c r="AY187" s="14" t="s">
        <v>158</v>
      </c>
      <c r="BE187" s="230">
        <f>IF(N187="základná",J187,0)</f>
        <v>0</v>
      </c>
      <c r="BF187" s="230">
        <f>IF(N187="znížená",J187,0)</f>
        <v>14.4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166</v>
      </c>
      <c r="BK187" s="230">
        <f>ROUND(I187*H187,2)</f>
        <v>14.4</v>
      </c>
      <c r="BL187" s="14" t="s">
        <v>195</v>
      </c>
      <c r="BM187" s="229" t="s">
        <v>339</v>
      </c>
    </row>
    <row r="188" s="2" customFormat="1" ht="21.75" customHeight="1">
      <c r="A188" s="29"/>
      <c r="B188" s="30"/>
      <c r="C188" s="218" t="s">
        <v>253</v>
      </c>
      <c r="D188" s="218" t="s">
        <v>161</v>
      </c>
      <c r="E188" s="219" t="s">
        <v>780</v>
      </c>
      <c r="F188" s="220" t="s">
        <v>781</v>
      </c>
      <c r="G188" s="221" t="s">
        <v>288</v>
      </c>
      <c r="H188" s="222">
        <v>19.199999999999999</v>
      </c>
      <c r="I188" s="223">
        <v>50</v>
      </c>
      <c r="J188" s="223">
        <f>ROUND(I188*H188,2)</f>
        <v>960</v>
      </c>
      <c r="K188" s="224"/>
      <c r="L188" s="35"/>
      <c r="M188" s="225" t="s">
        <v>1</v>
      </c>
      <c r="N188" s="226" t="s">
        <v>41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195</v>
      </c>
      <c r="AT188" s="229" t="s">
        <v>161</v>
      </c>
      <c r="AU188" s="229" t="s">
        <v>166</v>
      </c>
      <c r="AY188" s="14" t="s">
        <v>158</v>
      </c>
      <c r="BE188" s="230">
        <f>IF(N188="základná",J188,0)</f>
        <v>0</v>
      </c>
      <c r="BF188" s="230">
        <f>IF(N188="znížená",J188,0)</f>
        <v>960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166</v>
      </c>
      <c r="BK188" s="230">
        <f>ROUND(I188*H188,2)</f>
        <v>960</v>
      </c>
      <c r="BL188" s="14" t="s">
        <v>195</v>
      </c>
      <c r="BM188" s="229" t="s">
        <v>343</v>
      </c>
    </row>
    <row r="189" s="2" customFormat="1" ht="16.5" customHeight="1">
      <c r="A189" s="29"/>
      <c r="B189" s="30"/>
      <c r="C189" s="218" t="s">
        <v>358</v>
      </c>
      <c r="D189" s="218" t="s">
        <v>161</v>
      </c>
      <c r="E189" s="219" t="s">
        <v>784</v>
      </c>
      <c r="F189" s="220" t="s">
        <v>785</v>
      </c>
      <c r="G189" s="221" t="s">
        <v>288</v>
      </c>
      <c r="H189" s="222">
        <v>19.199999999999999</v>
      </c>
      <c r="I189" s="223">
        <v>50</v>
      </c>
      <c r="J189" s="223">
        <f>ROUND(I189*H189,2)</f>
        <v>960</v>
      </c>
      <c r="K189" s="224"/>
      <c r="L189" s="35"/>
      <c r="M189" s="225" t="s">
        <v>1</v>
      </c>
      <c r="N189" s="226" t="s">
        <v>41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195</v>
      </c>
      <c r="AT189" s="229" t="s">
        <v>161</v>
      </c>
      <c r="AU189" s="229" t="s">
        <v>166</v>
      </c>
      <c r="AY189" s="14" t="s">
        <v>158</v>
      </c>
      <c r="BE189" s="230">
        <f>IF(N189="základná",J189,0)</f>
        <v>0</v>
      </c>
      <c r="BF189" s="230">
        <f>IF(N189="znížená",J189,0)</f>
        <v>960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166</v>
      </c>
      <c r="BK189" s="230">
        <f>ROUND(I189*H189,2)</f>
        <v>960</v>
      </c>
      <c r="BL189" s="14" t="s">
        <v>195</v>
      </c>
      <c r="BM189" s="229" t="s">
        <v>346</v>
      </c>
    </row>
    <row r="190" s="2" customFormat="1" ht="16.5" customHeight="1">
      <c r="A190" s="29"/>
      <c r="B190" s="30"/>
      <c r="C190" s="231" t="s">
        <v>257</v>
      </c>
      <c r="D190" s="231" t="s">
        <v>192</v>
      </c>
      <c r="E190" s="232" t="s">
        <v>1614</v>
      </c>
      <c r="F190" s="233" t="s">
        <v>788</v>
      </c>
      <c r="G190" s="234" t="s">
        <v>164</v>
      </c>
      <c r="H190" s="235">
        <v>9.4930000000000003</v>
      </c>
      <c r="I190" s="236">
        <v>30</v>
      </c>
      <c r="J190" s="236">
        <f>ROUND(I190*H190,2)</f>
        <v>284.79000000000002</v>
      </c>
      <c r="K190" s="237"/>
      <c r="L190" s="238"/>
      <c r="M190" s="239" t="s">
        <v>1</v>
      </c>
      <c r="N190" s="240" t="s">
        <v>41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222</v>
      </c>
      <c r="AT190" s="229" t="s">
        <v>192</v>
      </c>
      <c r="AU190" s="229" t="s">
        <v>166</v>
      </c>
      <c r="AY190" s="14" t="s">
        <v>158</v>
      </c>
      <c r="BE190" s="230">
        <f>IF(N190="základná",J190,0)</f>
        <v>0</v>
      </c>
      <c r="BF190" s="230">
        <f>IF(N190="znížená",J190,0)</f>
        <v>284.79000000000002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166</v>
      </c>
      <c r="BK190" s="230">
        <f>ROUND(I190*H190,2)</f>
        <v>284.79000000000002</v>
      </c>
      <c r="BL190" s="14" t="s">
        <v>195</v>
      </c>
      <c r="BM190" s="229" t="s">
        <v>350</v>
      </c>
    </row>
    <row r="191" s="2" customFormat="1" ht="24.15" customHeight="1">
      <c r="A191" s="29"/>
      <c r="B191" s="30"/>
      <c r="C191" s="218" t="s">
        <v>365</v>
      </c>
      <c r="D191" s="218" t="s">
        <v>161</v>
      </c>
      <c r="E191" s="219" t="s">
        <v>801</v>
      </c>
      <c r="F191" s="220" t="s">
        <v>802</v>
      </c>
      <c r="G191" s="221" t="s">
        <v>174</v>
      </c>
      <c r="H191" s="222">
        <v>0.22700000000000001</v>
      </c>
      <c r="I191" s="223">
        <v>24.379999999999999</v>
      </c>
      <c r="J191" s="223">
        <f>ROUND(I191*H191,2)</f>
        <v>5.5300000000000002</v>
      </c>
      <c r="K191" s="224"/>
      <c r="L191" s="35"/>
      <c r="M191" s="241" t="s">
        <v>1</v>
      </c>
      <c r="N191" s="242" t="s">
        <v>41</v>
      </c>
      <c r="O191" s="243">
        <v>1.6020000000000001</v>
      </c>
      <c r="P191" s="243">
        <f>O191*H191</f>
        <v>0.36365400000000003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195</v>
      </c>
      <c r="AT191" s="229" t="s">
        <v>161</v>
      </c>
      <c r="AU191" s="229" t="s">
        <v>166</v>
      </c>
      <c r="AY191" s="14" t="s">
        <v>158</v>
      </c>
      <c r="BE191" s="230">
        <f>IF(N191="základná",J191,0)</f>
        <v>0</v>
      </c>
      <c r="BF191" s="230">
        <f>IF(N191="znížená",J191,0)</f>
        <v>5.5300000000000002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166</v>
      </c>
      <c r="BK191" s="230">
        <f>ROUND(I191*H191,2)</f>
        <v>5.5300000000000002</v>
      </c>
      <c r="BL191" s="14" t="s">
        <v>195</v>
      </c>
      <c r="BM191" s="229" t="s">
        <v>354</v>
      </c>
    </row>
    <row r="192" s="2" customFormat="1" ht="6.96" customHeight="1">
      <c r="A192" s="29"/>
      <c r="B192" s="62"/>
      <c r="C192" s="63"/>
      <c r="D192" s="63"/>
      <c r="E192" s="63"/>
      <c r="F192" s="63"/>
      <c r="G192" s="63"/>
      <c r="H192" s="63"/>
      <c r="I192" s="63"/>
      <c r="J192" s="63"/>
      <c r="K192" s="63"/>
      <c r="L192" s="35"/>
      <c r="M192" s="29"/>
      <c r="O192" s="29"/>
      <c r="P192" s="29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</row>
  </sheetData>
  <sheetProtection sheet="1" autoFilter="0" formatColumns="0" formatRows="0" objects="1" scenarios="1" spinCount="100000" saltValue="dg0whez62Gr0HO5GAu9FjZUI88sWYrE1/tkFuDGdxqrN19g7dv6XMJ9aJ4RIfg3ndEcFrcGTDpwYNy6FMJfp1A==" hashValue="xIUs4xvitWTafxwWKX5hrz0/culIXadwlHFryUW7MV8I5y3QPM3IfHlBbSXqJ0TIx5SNQoxhmkxkVzrXwCF6Wg==" algorithmName="SHA-512" password="CC35"/>
  <autoFilter ref="C126:K191"/>
  <mergeCells count="8">
    <mergeCell ref="E7:H7"/>
    <mergeCell ref="E9:H9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114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30" customHeight="1">
      <c r="A9" s="29"/>
      <c r="B9" s="35"/>
      <c r="C9" s="29"/>
      <c r="D9" s="29"/>
      <c r="E9" s="138" t="s">
        <v>1615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ROUND(J122, 2)</f>
        <v>5148.3199999999997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ROUND((SUM(BE122:BE158)),  2)</f>
        <v>0</v>
      </c>
      <c r="G33" s="152"/>
      <c r="H33" s="152"/>
      <c r="I33" s="153">
        <v>0.20000000000000001</v>
      </c>
      <c r="J33" s="151">
        <f>ROUND(((SUM(BE122:BE158))*I33),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ROUND((SUM(BF122:BF158)),  2)</f>
        <v>5148.3199999999997</v>
      </c>
      <c r="G34" s="29"/>
      <c r="H34" s="29"/>
      <c r="I34" s="155">
        <v>0.20000000000000001</v>
      </c>
      <c r="J34" s="154">
        <f>ROUND(((SUM(BF122:BF158))*I34),  2)</f>
        <v>1029.6600000000001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ROUND((SUM(BG122:BG158)),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ROUND((SUM(BH122:BH158)),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ROUND((SUM(BI122:BI158)),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6177.9799999999996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30" customHeight="1">
      <c r="A87" s="29"/>
      <c r="B87" s="30"/>
      <c r="C87" s="31"/>
      <c r="D87" s="31"/>
      <c r="E87" s="72" t="str">
        <f>E9</f>
        <v xml:space="preserve">11 - SO 04 Oplotenie - navýš. pletivo. oplotenie okolo celého  pozemku v. 1,8m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J122</f>
        <v>5148.3199999999997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1296</v>
      </c>
      <c r="E97" s="182"/>
      <c r="F97" s="182"/>
      <c r="G97" s="182"/>
      <c r="H97" s="182"/>
      <c r="I97" s="182"/>
      <c r="J97" s="183">
        <f>J123</f>
        <v>3445.2800000000002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1297</v>
      </c>
      <c r="E98" s="188"/>
      <c r="F98" s="188"/>
      <c r="G98" s="188"/>
      <c r="H98" s="188"/>
      <c r="I98" s="188"/>
      <c r="J98" s="189">
        <f>J124</f>
        <v>1104.71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125</v>
      </c>
      <c r="E99" s="188"/>
      <c r="F99" s="188"/>
      <c r="G99" s="188"/>
      <c r="H99" s="188"/>
      <c r="I99" s="188"/>
      <c r="J99" s="189">
        <f>J130</f>
        <v>2268.3400000000001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127</v>
      </c>
      <c r="E100" s="188"/>
      <c r="F100" s="188"/>
      <c r="G100" s="188"/>
      <c r="H100" s="188"/>
      <c r="I100" s="188"/>
      <c r="J100" s="189">
        <f>J138</f>
        <v>72.230000000000004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9" customFormat="1" ht="24.96" customHeight="1">
      <c r="A101" s="9"/>
      <c r="B101" s="179"/>
      <c r="C101" s="180"/>
      <c r="D101" s="181" t="s">
        <v>128</v>
      </c>
      <c r="E101" s="182"/>
      <c r="F101" s="182"/>
      <c r="G101" s="182"/>
      <c r="H101" s="182"/>
      <c r="I101" s="182"/>
      <c r="J101" s="183">
        <f>J140</f>
        <v>1703.04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10" customFormat="1" ht="19.92" customHeight="1">
      <c r="A102" s="10"/>
      <c r="B102" s="185"/>
      <c r="C102" s="186"/>
      <c r="D102" s="187" t="s">
        <v>137</v>
      </c>
      <c r="E102" s="188"/>
      <c r="F102" s="188"/>
      <c r="G102" s="188"/>
      <c r="H102" s="188"/>
      <c r="I102" s="188"/>
      <c r="J102" s="189">
        <f>J141</f>
        <v>1703.04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29"/>
      <c r="B103" s="30"/>
      <c r="C103" s="31"/>
      <c r="D103" s="31"/>
      <c r="E103" s="31"/>
      <c r="F103" s="31"/>
      <c r="G103" s="31"/>
      <c r="H103" s="31"/>
      <c r="I103" s="31"/>
      <c r="J103" s="31"/>
      <c r="K103" s="31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 s="2" customFormat="1" ht="6.96" customHeight="1">
      <c r="A104" s="29"/>
      <c r="B104" s="62"/>
      <c r="C104" s="63"/>
      <c r="D104" s="63"/>
      <c r="E104" s="63"/>
      <c r="F104" s="63"/>
      <c r="G104" s="63"/>
      <c r="H104" s="63"/>
      <c r="I104" s="63"/>
      <c r="J104" s="63"/>
      <c r="K104" s="63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hidden="1"/>
    <row r="106" hidden="1"/>
    <row r="107" hidden="1"/>
    <row r="108" s="2" customFormat="1" ht="6.96" customHeight="1">
      <c r="A108" s="29"/>
      <c r="B108" s="64"/>
      <c r="C108" s="65"/>
      <c r="D108" s="65"/>
      <c r="E108" s="65"/>
      <c r="F108" s="65"/>
      <c r="G108" s="65"/>
      <c r="H108" s="65"/>
      <c r="I108" s="65"/>
      <c r="J108" s="65"/>
      <c r="K108" s="65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24.96" customHeight="1">
      <c r="A109" s="29"/>
      <c r="B109" s="30"/>
      <c r="C109" s="20" t="s">
        <v>144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13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174" t="str">
        <f>E7</f>
        <v>Rekonstrukcia objektu Biovetska 36 Nitra - 1.etapa</v>
      </c>
      <c r="F112" s="26"/>
      <c r="G112" s="26"/>
      <c r="H112" s="26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2" customHeight="1">
      <c r="A113" s="29"/>
      <c r="B113" s="30"/>
      <c r="C113" s="26" t="s">
        <v>116</v>
      </c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30" customHeight="1">
      <c r="A114" s="29"/>
      <c r="B114" s="30"/>
      <c r="C114" s="31"/>
      <c r="D114" s="31"/>
      <c r="E114" s="72" t="str">
        <f>E9</f>
        <v xml:space="preserve">11 - SO 04 Oplotenie - navýš. pletivo. oplotenie okolo celého  pozemku v. 1,8m</v>
      </c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2" customHeight="1">
      <c r="A116" s="29"/>
      <c r="B116" s="30"/>
      <c r="C116" s="26" t="s">
        <v>17</v>
      </c>
      <c r="D116" s="31"/>
      <c r="E116" s="31"/>
      <c r="F116" s="23" t="str">
        <f>F12</f>
        <v xml:space="preserve">Biovetská </v>
      </c>
      <c r="G116" s="31"/>
      <c r="H116" s="31"/>
      <c r="I116" s="26" t="s">
        <v>19</v>
      </c>
      <c r="J116" s="75" t="str">
        <f>IF(J12="","",J12)</f>
        <v>19. 12. 2022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6.96" customHeight="1">
      <c r="A117" s="29"/>
      <c r="B117" s="30"/>
      <c r="C117" s="31"/>
      <c r="D117" s="31"/>
      <c r="E117" s="31"/>
      <c r="F117" s="31"/>
      <c r="G117" s="31"/>
      <c r="H117" s="31"/>
      <c r="I117" s="31"/>
      <c r="J117" s="31"/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25.65" customHeight="1">
      <c r="A118" s="29"/>
      <c r="B118" s="30"/>
      <c r="C118" s="26" t="s">
        <v>21</v>
      </c>
      <c r="D118" s="31"/>
      <c r="E118" s="31"/>
      <c r="F118" s="23" t="str">
        <f>E15</f>
        <v>Mesto Nitra</v>
      </c>
      <c r="G118" s="31"/>
      <c r="H118" s="31"/>
      <c r="I118" s="26" t="s">
        <v>29</v>
      </c>
      <c r="J118" s="27" t="str">
        <f>E21</f>
        <v xml:space="preserve">SOAR - ING. BÁRTA JIŘÍ 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5.15" customHeight="1">
      <c r="A119" s="29"/>
      <c r="B119" s="30"/>
      <c r="C119" s="26" t="s">
        <v>25</v>
      </c>
      <c r="D119" s="31"/>
      <c r="E119" s="31"/>
      <c r="F119" s="23" t="str">
        <f>IF(E18="","",E18)</f>
        <v>PP INVEST, s.r.o.</v>
      </c>
      <c r="G119" s="31"/>
      <c r="H119" s="31"/>
      <c r="I119" s="26" t="s">
        <v>32</v>
      </c>
      <c r="J119" s="27" t="str">
        <f>E24</f>
        <v>Ing. Martin Rusnák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0.32" customHeight="1">
      <c r="A120" s="29"/>
      <c r="B120" s="30"/>
      <c r="C120" s="31"/>
      <c r="D120" s="31"/>
      <c r="E120" s="31"/>
      <c r="F120" s="31"/>
      <c r="G120" s="31"/>
      <c r="H120" s="31"/>
      <c r="I120" s="31"/>
      <c r="J120" s="31"/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11" customFormat="1" ht="29.28" customHeight="1">
      <c r="A121" s="191"/>
      <c r="B121" s="192"/>
      <c r="C121" s="193" t="s">
        <v>145</v>
      </c>
      <c r="D121" s="194" t="s">
        <v>60</v>
      </c>
      <c r="E121" s="194" t="s">
        <v>56</v>
      </c>
      <c r="F121" s="194" t="s">
        <v>57</v>
      </c>
      <c r="G121" s="194" t="s">
        <v>146</v>
      </c>
      <c r="H121" s="194" t="s">
        <v>147</v>
      </c>
      <c r="I121" s="194" t="s">
        <v>148</v>
      </c>
      <c r="J121" s="195" t="s">
        <v>120</v>
      </c>
      <c r="K121" s="196" t="s">
        <v>149</v>
      </c>
      <c r="L121" s="197"/>
      <c r="M121" s="96" t="s">
        <v>1</v>
      </c>
      <c r="N121" s="97" t="s">
        <v>39</v>
      </c>
      <c r="O121" s="97" t="s">
        <v>150</v>
      </c>
      <c r="P121" s="97" t="s">
        <v>151</v>
      </c>
      <c r="Q121" s="97" t="s">
        <v>152</v>
      </c>
      <c r="R121" s="97" t="s">
        <v>153</v>
      </c>
      <c r="S121" s="97" t="s">
        <v>154</v>
      </c>
      <c r="T121" s="98" t="s">
        <v>155</v>
      </c>
      <c r="U121" s="191"/>
      <c r="V121" s="191"/>
      <c r="W121" s="191"/>
      <c r="X121" s="191"/>
      <c r="Y121" s="191"/>
      <c r="Z121" s="191"/>
      <c r="AA121" s="191"/>
      <c r="AB121" s="191"/>
      <c r="AC121" s="191"/>
      <c r="AD121" s="191"/>
      <c r="AE121" s="191"/>
    </row>
    <row r="122" s="2" customFormat="1" ht="22.8" customHeight="1">
      <c r="A122" s="29"/>
      <c r="B122" s="30"/>
      <c r="C122" s="103" t="s">
        <v>121</v>
      </c>
      <c r="D122" s="31"/>
      <c r="E122" s="31"/>
      <c r="F122" s="31"/>
      <c r="G122" s="31"/>
      <c r="H122" s="31"/>
      <c r="I122" s="31"/>
      <c r="J122" s="198">
        <f>BK122</f>
        <v>5148.3199999999997</v>
      </c>
      <c r="K122" s="31"/>
      <c r="L122" s="35"/>
      <c r="M122" s="99"/>
      <c r="N122" s="199"/>
      <c r="O122" s="100"/>
      <c r="P122" s="200">
        <f>P123+P140</f>
        <v>89.382677000000001</v>
      </c>
      <c r="Q122" s="100"/>
      <c r="R122" s="200">
        <f>R123+R140</f>
        <v>5.2908271999999998</v>
      </c>
      <c r="S122" s="100"/>
      <c r="T122" s="201">
        <f>T123+T140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74</v>
      </c>
      <c r="AU122" s="14" t="s">
        <v>122</v>
      </c>
      <c r="BK122" s="202">
        <f>BK123+BK140</f>
        <v>5148.3199999999997</v>
      </c>
    </row>
    <row r="123" s="12" customFormat="1" ht="25.92" customHeight="1">
      <c r="A123" s="12"/>
      <c r="B123" s="203"/>
      <c r="C123" s="204"/>
      <c r="D123" s="205" t="s">
        <v>74</v>
      </c>
      <c r="E123" s="206" t="s">
        <v>870</v>
      </c>
      <c r="F123" s="206" t="s">
        <v>1300</v>
      </c>
      <c r="G123" s="204"/>
      <c r="H123" s="204"/>
      <c r="I123" s="204"/>
      <c r="J123" s="207">
        <f>BK123</f>
        <v>3445.2800000000002</v>
      </c>
      <c r="K123" s="204"/>
      <c r="L123" s="208"/>
      <c r="M123" s="209"/>
      <c r="N123" s="210"/>
      <c r="O123" s="210"/>
      <c r="P123" s="211">
        <f>P124+P130+P138</f>
        <v>66.233767</v>
      </c>
      <c r="Q123" s="210"/>
      <c r="R123" s="211">
        <f>R124+R130+R138</f>
        <v>5.2908271999999998</v>
      </c>
      <c r="S123" s="210"/>
      <c r="T123" s="212">
        <f>T124+T130+T138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75</v>
      </c>
      <c r="AY123" s="213" t="s">
        <v>158</v>
      </c>
      <c r="BK123" s="215">
        <f>BK124+BK130+BK138</f>
        <v>3445.2800000000002</v>
      </c>
    </row>
    <row r="124" s="12" customFormat="1" ht="22.8" customHeight="1">
      <c r="A124" s="12"/>
      <c r="B124" s="203"/>
      <c r="C124" s="204"/>
      <c r="D124" s="205" t="s">
        <v>74</v>
      </c>
      <c r="E124" s="216" t="s">
        <v>83</v>
      </c>
      <c r="F124" s="216" t="s">
        <v>1301</v>
      </c>
      <c r="G124" s="204"/>
      <c r="H124" s="204"/>
      <c r="I124" s="204"/>
      <c r="J124" s="217">
        <f>BK124</f>
        <v>1104.71</v>
      </c>
      <c r="K124" s="204"/>
      <c r="L124" s="208"/>
      <c r="M124" s="209"/>
      <c r="N124" s="210"/>
      <c r="O124" s="210"/>
      <c r="P124" s="211">
        <f>SUM(P125:P129)</f>
        <v>44.115000000000002</v>
      </c>
      <c r="Q124" s="210"/>
      <c r="R124" s="211">
        <f>SUM(R125:R129)</f>
        <v>0</v>
      </c>
      <c r="S124" s="210"/>
      <c r="T124" s="212">
        <f>SUM(T125:T129)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83</v>
      </c>
      <c r="AY124" s="213" t="s">
        <v>158</v>
      </c>
      <c r="BK124" s="215">
        <f>SUM(BK125:BK129)</f>
        <v>1104.71</v>
      </c>
    </row>
    <row r="125" s="2" customFormat="1" ht="24.15" customHeight="1">
      <c r="A125" s="29"/>
      <c r="B125" s="30"/>
      <c r="C125" s="218" t="s">
        <v>83</v>
      </c>
      <c r="D125" s="218" t="s">
        <v>161</v>
      </c>
      <c r="E125" s="219" t="s">
        <v>1616</v>
      </c>
      <c r="F125" s="220" t="s">
        <v>1617</v>
      </c>
      <c r="G125" s="221" t="s">
        <v>164</v>
      </c>
      <c r="H125" s="222">
        <v>129.75</v>
      </c>
      <c r="I125" s="223">
        <v>3.2400000000000002</v>
      </c>
      <c r="J125" s="223">
        <f>ROUND(I125*H125,2)</f>
        <v>420.38999999999999</v>
      </c>
      <c r="K125" s="224"/>
      <c r="L125" s="35"/>
      <c r="M125" s="225" t="s">
        <v>1</v>
      </c>
      <c r="N125" s="226" t="s">
        <v>41</v>
      </c>
      <c r="O125" s="227">
        <v>0.251</v>
      </c>
      <c r="P125" s="227">
        <f>O125*H125</f>
        <v>32.567250000000001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165</v>
      </c>
      <c r="AT125" s="229" t="s">
        <v>161</v>
      </c>
      <c r="AU125" s="229" t="s">
        <v>166</v>
      </c>
      <c r="AY125" s="14" t="s">
        <v>158</v>
      </c>
      <c r="BE125" s="230">
        <f>IF(N125="základná",J125,0)</f>
        <v>0</v>
      </c>
      <c r="BF125" s="230">
        <f>IF(N125="znížená",J125,0)</f>
        <v>420.38999999999999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166</v>
      </c>
      <c r="BK125" s="230">
        <f>ROUND(I125*H125,2)</f>
        <v>420.38999999999999</v>
      </c>
      <c r="BL125" s="14" t="s">
        <v>165</v>
      </c>
      <c r="BM125" s="229" t="s">
        <v>166</v>
      </c>
    </row>
    <row r="126" s="2" customFormat="1" ht="24.15" customHeight="1">
      <c r="A126" s="29"/>
      <c r="B126" s="30"/>
      <c r="C126" s="218" t="s">
        <v>166</v>
      </c>
      <c r="D126" s="218" t="s">
        <v>161</v>
      </c>
      <c r="E126" s="219" t="s">
        <v>1618</v>
      </c>
      <c r="F126" s="220" t="s">
        <v>1619</v>
      </c>
      <c r="G126" s="221" t="s">
        <v>180</v>
      </c>
      <c r="H126" s="222">
        <v>3.3340000000000001</v>
      </c>
      <c r="I126" s="223">
        <v>54.25</v>
      </c>
      <c r="J126" s="223">
        <f>ROUND(I126*H126,2)</f>
        <v>180.87000000000001</v>
      </c>
      <c r="K126" s="224"/>
      <c r="L126" s="35"/>
      <c r="M126" s="225" t="s">
        <v>1</v>
      </c>
      <c r="N126" s="226" t="s">
        <v>41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165</v>
      </c>
      <c r="AT126" s="229" t="s">
        <v>161</v>
      </c>
      <c r="AU126" s="229" t="s">
        <v>166</v>
      </c>
      <c r="AY126" s="14" t="s">
        <v>158</v>
      </c>
      <c r="BE126" s="230">
        <f>IF(N126="základná",J126,0)</f>
        <v>0</v>
      </c>
      <c r="BF126" s="230">
        <f>IF(N126="znížená",J126,0)</f>
        <v>180.87000000000001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166</v>
      </c>
      <c r="BK126" s="230">
        <f>ROUND(I126*H126,2)</f>
        <v>180.87000000000001</v>
      </c>
      <c r="BL126" s="14" t="s">
        <v>165</v>
      </c>
      <c r="BM126" s="229" t="s">
        <v>165</v>
      </c>
    </row>
    <row r="127" s="2" customFormat="1" ht="16.5" customHeight="1">
      <c r="A127" s="29"/>
      <c r="B127" s="30"/>
      <c r="C127" s="218" t="s">
        <v>176</v>
      </c>
      <c r="D127" s="218" t="s">
        <v>161</v>
      </c>
      <c r="E127" s="219" t="s">
        <v>1620</v>
      </c>
      <c r="F127" s="220" t="s">
        <v>1621</v>
      </c>
      <c r="G127" s="221" t="s">
        <v>180</v>
      </c>
      <c r="H127" s="222">
        <v>3.3340000000000001</v>
      </c>
      <c r="I127" s="223">
        <v>7.4000000000000004</v>
      </c>
      <c r="J127" s="223">
        <f>ROUND(I127*H127,2)</f>
        <v>24.670000000000002</v>
      </c>
      <c r="K127" s="224"/>
      <c r="L127" s="35"/>
      <c r="M127" s="225" t="s">
        <v>1</v>
      </c>
      <c r="N127" s="226" t="s">
        <v>41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165</v>
      </c>
      <c r="AT127" s="229" t="s">
        <v>161</v>
      </c>
      <c r="AU127" s="229" t="s">
        <v>166</v>
      </c>
      <c r="AY127" s="14" t="s">
        <v>158</v>
      </c>
      <c r="BE127" s="230">
        <f>IF(N127="základná",J127,0)</f>
        <v>0</v>
      </c>
      <c r="BF127" s="230">
        <f>IF(N127="znížená",J127,0)</f>
        <v>24.670000000000002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166</v>
      </c>
      <c r="BK127" s="230">
        <f>ROUND(I127*H127,2)</f>
        <v>24.670000000000002</v>
      </c>
      <c r="BL127" s="14" t="s">
        <v>165</v>
      </c>
      <c r="BM127" s="229" t="s">
        <v>175</v>
      </c>
    </row>
    <row r="128" s="2" customFormat="1" ht="16.5" customHeight="1">
      <c r="A128" s="29"/>
      <c r="B128" s="30"/>
      <c r="C128" s="218" t="s">
        <v>165</v>
      </c>
      <c r="D128" s="218" t="s">
        <v>161</v>
      </c>
      <c r="E128" s="219" t="s">
        <v>1622</v>
      </c>
      <c r="F128" s="220" t="s">
        <v>1623</v>
      </c>
      <c r="G128" s="221" t="s">
        <v>164</v>
      </c>
      <c r="H128" s="222">
        <v>129.75</v>
      </c>
      <c r="I128" s="223">
        <v>2.5499999999999998</v>
      </c>
      <c r="J128" s="223">
        <f>ROUND(I128*H128,2)</f>
        <v>330.86000000000001</v>
      </c>
      <c r="K128" s="224"/>
      <c r="L128" s="35"/>
      <c r="M128" s="225" t="s">
        <v>1</v>
      </c>
      <c r="N128" s="226" t="s">
        <v>41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165</v>
      </c>
      <c r="AT128" s="229" t="s">
        <v>161</v>
      </c>
      <c r="AU128" s="229" t="s">
        <v>166</v>
      </c>
      <c r="AY128" s="14" t="s">
        <v>158</v>
      </c>
      <c r="BE128" s="230">
        <f>IF(N128="základná",J128,0)</f>
        <v>0</v>
      </c>
      <c r="BF128" s="230">
        <f>IF(N128="znížená",J128,0)</f>
        <v>330.86000000000001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166</v>
      </c>
      <c r="BK128" s="230">
        <f>ROUND(I128*H128,2)</f>
        <v>330.86000000000001</v>
      </c>
      <c r="BL128" s="14" t="s">
        <v>165</v>
      </c>
      <c r="BM128" s="229" t="s">
        <v>181</v>
      </c>
    </row>
    <row r="129" s="2" customFormat="1" ht="21.75" customHeight="1">
      <c r="A129" s="29"/>
      <c r="B129" s="30"/>
      <c r="C129" s="218" t="s">
        <v>191</v>
      </c>
      <c r="D129" s="218" t="s">
        <v>161</v>
      </c>
      <c r="E129" s="219" t="s">
        <v>1624</v>
      </c>
      <c r="F129" s="220" t="s">
        <v>1625</v>
      </c>
      <c r="G129" s="221" t="s">
        <v>164</v>
      </c>
      <c r="H129" s="222">
        <v>129.75</v>
      </c>
      <c r="I129" s="223">
        <v>1.1399999999999999</v>
      </c>
      <c r="J129" s="223">
        <f>ROUND(I129*H129,2)</f>
        <v>147.91999999999999</v>
      </c>
      <c r="K129" s="224"/>
      <c r="L129" s="35"/>
      <c r="M129" s="225" t="s">
        <v>1</v>
      </c>
      <c r="N129" s="226" t="s">
        <v>41</v>
      </c>
      <c r="O129" s="227">
        <v>0.088999999999999996</v>
      </c>
      <c r="P129" s="227">
        <f>O129*H129</f>
        <v>11.547749999999999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165</v>
      </c>
      <c r="AT129" s="229" t="s">
        <v>161</v>
      </c>
      <c r="AU129" s="229" t="s">
        <v>166</v>
      </c>
      <c r="AY129" s="14" t="s">
        <v>158</v>
      </c>
      <c r="BE129" s="230">
        <f>IF(N129="základná",J129,0)</f>
        <v>0</v>
      </c>
      <c r="BF129" s="230">
        <f>IF(N129="znížená",J129,0)</f>
        <v>147.91999999999999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166</v>
      </c>
      <c r="BK129" s="230">
        <f>ROUND(I129*H129,2)</f>
        <v>147.91999999999999</v>
      </c>
      <c r="BL129" s="14" t="s">
        <v>165</v>
      </c>
      <c r="BM129" s="229" t="s">
        <v>109</v>
      </c>
    </row>
    <row r="130" s="12" customFormat="1" ht="22.8" customHeight="1">
      <c r="A130" s="12"/>
      <c r="B130" s="203"/>
      <c r="C130" s="204"/>
      <c r="D130" s="205" t="s">
        <v>74</v>
      </c>
      <c r="E130" s="216" t="s">
        <v>176</v>
      </c>
      <c r="F130" s="216" t="s">
        <v>177</v>
      </c>
      <c r="G130" s="204"/>
      <c r="H130" s="204"/>
      <c r="I130" s="204"/>
      <c r="J130" s="217">
        <f>BK130</f>
        <v>2268.3400000000001</v>
      </c>
      <c r="K130" s="204"/>
      <c r="L130" s="208"/>
      <c r="M130" s="209"/>
      <c r="N130" s="210"/>
      <c r="O130" s="210"/>
      <c r="P130" s="211">
        <f>SUM(P131:P137)</f>
        <v>17.4041</v>
      </c>
      <c r="Q130" s="210"/>
      <c r="R130" s="211">
        <f>SUM(R131:R137)</f>
        <v>5.2908271999999998</v>
      </c>
      <c r="S130" s="210"/>
      <c r="T130" s="212">
        <f>SUM(T131:T137)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83</v>
      </c>
      <c r="AT130" s="214" t="s">
        <v>74</v>
      </c>
      <c r="AU130" s="214" t="s">
        <v>83</v>
      </c>
      <c r="AY130" s="213" t="s">
        <v>158</v>
      </c>
      <c r="BK130" s="215">
        <f>SUM(BK131:BK137)</f>
        <v>2268.3400000000001</v>
      </c>
    </row>
    <row r="131" s="2" customFormat="1" ht="24.15" customHeight="1">
      <c r="A131" s="29"/>
      <c r="B131" s="30"/>
      <c r="C131" s="218" t="s">
        <v>175</v>
      </c>
      <c r="D131" s="218" t="s">
        <v>161</v>
      </c>
      <c r="E131" s="219" t="s">
        <v>1626</v>
      </c>
      <c r="F131" s="220" t="s">
        <v>1627</v>
      </c>
      <c r="G131" s="221" t="s">
        <v>189</v>
      </c>
      <c r="H131" s="222">
        <v>40</v>
      </c>
      <c r="I131" s="223">
        <v>12.970000000000001</v>
      </c>
      <c r="J131" s="223">
        <f>ROUND(I131*H131,2)</f>
        <v>518.79999999999995</v>
      </c>
      <c r="K131" s="224"/>
      <c r="L131" s="35"/>
      <c r="M131" s="225" t="s">
        <v>1</v>
      </c>
      <c r="N131" s="226" t="s">
        <v>41</v>
      </c>
      <c r="O131" s="227">
        <v>0.37685000000000002</v>
      </c>
      <c r="P131" s="227">
        <f>O131*H131</f>
        <v>15.074000000000002</v>
      </c>
      <c r="Q131" s="227">
        <v>0.10964402</v>
      </c>
      <c r="R131" s="227">
        <f>Q131*H131</f>
        <v>4.3857607999999999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165</v>
      </c>
      <c r="AT131" s="229" t="s">
        <v>161</v>
      </c>
      <c r="AU131" s="229" t="s">
        <v>166</v>
      </c>
      <c r="AY131" s="14" t="s">
        <v>158</v>
      </c>
      <c r="BE131" s="230">
        <f>IF(N131="základná",J131,0)</f>
        <v>0</v>
      </c>
      <c r="BF131" s="230">
        <f>IF(N131="znížená",J131,0)</f>
        <v>518.79999999999995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166</v>
      </c>
      <c r="BK131" s="230">
        <f>ROUND(I131*H131,2)</f>
        <v>518.79999999999995</v>
      </c>
      <c r="BL131" s="14" t="s">
        <v>165</v>
      </c>
      <c r="BM131" s="229" t="s">
        <v>186</v>
      </c>
    </row>
    <row r="132" s="2" customFormat="1" ht="16.5" customHeight="1">
      <c r="A132" s="29"/>
      <c r="B132" s="30"/>
      <c r="C132" s="231" t="s">
        <v>199</v>
      </c>
      <c r="D132" s="231" t="s">
        <v>192</v>
      </c>
      <c r="E132" s="232" t="s">
        <v>1628</v>
      </c>
      <c r="F132" s="233" t="s">
        <v>1629</v>
      </c>
      <c r="G132" s="234" t="s">
        <v>189</v>
      </c>
      <c r="H132" s="235">
        <v>40</v>
      </c>
      <c r="I132" s="236">
        <v>12.09</v>
      </c>
      <c r="J132" s="236">
        <f>ROUND(I132*H132,2)</f>
        <v>483.60000000000002</v>
      </c>
      <c r="K132" s="237"/>
      <c r="L132" s="238"/>
      <c r="M132" s="239" t="s">
        <v>1</v>
      </c>
      <c r="N132" s="240" t="s">
        <v>41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181</v>
      </c>
      <c r="AT132" s="229" t="s">
        <v>192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483.60000000000002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483.60000000000002</v>
      </c>
      <c r="BL132" s="14" t="s">
        <v>165</v>
      </c>
      <c r="BM132" s="229" t="s">
        <v>190</v>
      </c>
    </row>
    <row r="133" s="2" customFormat="1" ht="21.75" customHeight="1">
      <c r="A133" s="29"/>
      <c r="B133" s="30"/>
      <c r="C133" s="231" t="s">
        <v>181</v>
      </c>
      <c r="D133" s="231" t="s">
        <v>192</v>
      </c>
      <c r="E133" s="232" t="s">
        <v>1630</v>
      </c>
      <c r="F133" s="233" t="s">
        <v>1631</v>
      </c>
      <c r="G133" s="234" t="s">
        <v>189</v>
      </c>
      <c r="H133" s="235">
        <v>6</v>
      </c>
      <c r="I133" s="236">
        <v>9.1099999999999994</v>
      </c>
      <c r="J133" s="236">
        <f>ROUND(I133*H133,2)</f>
        <v>54.659999999999997</v>
      </c>
      <c r="K133" s="237"/>
      <c r="L133" s="238"/>
      <c r="M133" s="239" t="s">
        <v>1</v>
      </c>
      <c r="N133" s="240" t="s">
        <v>41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181</v>
      </c>
      <c r="AT133" s="229" t="s">
        <v>192</v>
      </c>
      <c r="AU133" s="229" t="s">
        <v>166</v>
      </c>
      <c r="AY133" s="14" t="s">
        <v>158</v>
      </c>
      <c r="BE133" s="230">
        <f>IF(N133="základná",J133,0)</f>
        <v>0</v>
      </c>
      <c r="BF133" s="230">
        <f>IF(N133="znížená",J133,0)</f>
        <v>54.659999999999997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166</v>
      </c>
      <c r="BK133" s="230">
        <f>ROUND(I133*H133,2)</f>
        <v>54.659999999999997</v>
      </c>
      <c r="BL133" s="14" t="s">
        <v>165</v>
      </c>
      <c r="BM133" s="229" t="s">
        <v>195</v>
      </c>
    </row>
    <row r="134" s="2" customFormat="1" ht="24.15" customHeight="1">
      <c r="A134" s="29"/>
      <c r="B134" s="30"/>
      <c r="C134" s="218" t="s">
        <v>205</v>
      </c>
      <c r="D134" s="218" t="s">
        <v>161</v>
      </c>
      <c r="E134" s="219" t="s">
        <v>1632</v>
      </c>
      <c r="F134" s="220" t="s">
        <v>1633</v>
      </c>
      <c r="G134" s="221" t="s">
        <v>189</v>
      </c>
      <c r="H134" s="222">
        <v>6</v>
      </c>
      <c r="I134" s="223">
        <v>13.630000000000001</v>
      </c>
      <c r="J134" s="223">
        <f>ROUND(I134*H134,2)</f>
        <v>81.780000000000001</v>
      </c>
      <c r="K134" s="224"/>
      <c r="L134" s="35"/>
      <c r="M134" s="225" t="s">
        <v>1</v>
      </c>
      <c r="N134" s="226" t="s">
        <v>41</v>
      </c>
      <c r="O134" s="227">
        <v>0.38834999999999997</v>
      </c>
      <c r="P134" s="227">
        <f>O134*H134</f>
        <v>2.3300999999999998</v>
      </c>
      <c r="Q134" s="227">
        <v>0.15084439999999999</v>
      </c>
      <c r="R134" s="227">
        <f>Q134*H134</f>
        <v>0.90506639999999994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165</v>
      </c>
      <c r="AT134" s="229" t="s">
        <v>161</v>
      </c>
      <c r="AU134" s="229" t="s">
        <v>166</v>
      </c>
      <c r="AY134" s="14" t="s">
        <v>158</v>
      </c>
      <c r="BE134" s="230">
        <f>IF(N134="základná",J134,0)</f>
        <v>0</v>
      </c>
      <c r="BF134" s="230">
        <f>IF(N134="znížená",J134,0)</f>
        <v>81.780000000000001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166</v>
      </c>
      <c r="BK134" s="230">
        <f>ROUND(I134*H134,2)</f>
        <v>81.780000000000001</v>
      </c>
      <c r="BL134" s="14" t="s">
        <v>165</v>
      </c>
      <c r="BM134" s="229" t="s">
        <v>198</v>
      </c>
    </row>
    <row r="135" s="2" customFormat="1" ht="24.15" customHeight="1">
      <c r="A135" s="29"/>
      <c r="B135" s="30"/>
      <c r="C135" s="218" t="s">
        <v>109</v>
      </c>
      <c r="D135" s="218" t="s">
        <v>161</v>
      </c>
      <c r="E135" s="219" t="s">
        <v>1634</v>
      </c>
      <c r="F135" s="220" t="s">
        <v>1635</v>
      </c>
      <c r="G135" s="221" t="s">
        <v>164</v>
      </c>
      <c r="H135" s="222">
        <v>25</v>
      </c>
      <c r="I135" s="223">
        <v>13.98</v>
      </c>
      <c r="J135" s="223">
        <f>ROUND(I135*H135,2)</f>
        <v>349.5</v>
      </c>
      <c r="K135" s="224"/>
      <c r="L135" s="35"/>
      <c r="M135" s="225" t="s">
        <v>1</v>
      </c>
      <c r="N135" s="226" t="s">
        <v>41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165</v>
      </c>
      <c r="AT135" s="229" t="s">
        <v>161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349.5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349.5</v>
      </c>
      <c r="BL135" s="14" t="s">
        <v>165</v>
      </c>
      <c r="BM135" s="229" t="s">
        <v>7</v>
      </c>
    </row>
    <row r="136" s="2" customFormat="1" ht="16.5" customHeight="1">
      <c r="A136" s="29"/>
      <c r="B136" s="30"/>
      <c r="C136" s="231" t="s">
        <v>112</v>
      </c>
      <c r="D136" s="231" t="s">
        <v>192</v>
      </c>
      <c r="E136" s="232" t="s">
        <v>1636</v>
      </c>
      <c r="F136" s="233" t="s">
        <v>1637</v>
      </c>
      <c r="G136" s="234" t="s">
        <v>189</v>
      </c>
      <c r="H136" s="235">
        <v>80</v>
      </c>
      <c r="I136" s="236">
        <v>2.1499999999999999</v>
      </c>
      <c r="J136" s="236">
        <f>ROUND(I136*H136,2)</f>
        <v>172</v>
      </c>
      <c r="K136" s="237"/>
      <c r="L136" s="238"/>
      <c r="M136" s="239" t="s">
        <v>1</v>
      </c>
      <c r="N136" s="240" t="s">
        <v>41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181</v>
      </c>
      <c r="AT136" s="229" t="s">
        <v>192</v>
      </c>
      <c r="AU136" s="229" t="s">
        <v>166</v>
      </c>
      <c r="AY136" s="14" t="s">
        <v>158</v>
      </c>
      <c r="BE136" s="230">
        <f>IF(N136="základná",J136,0)</f>
        <v>0</v>
      </c>
      <c r="BF136" s="230">
        <f>IF(N136="znížená",J136,0)</f>
        <v>172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166</v>
      </c>
      <c r="BK136" s="230">
        <f>ROUND(I136*H136,2)</f>
        <v>172</v>
      </c>
      <c r="BL136" s="14" t="s">
        <v>165</v>
      </c>
      <c r="BM136" s="229" t="s">
        <v>204</v>
      </c>
    </row>
    <row r="137" s="2" customFormat="1" ht="16.5" customHeight="1">
      <c r="A137" s="29"/>
      <c r="B137" s="30"/>
      <c r="C137" s="231" t="s">
        <v>186</v>
      </c>
      <c r="D137" s="231" t="s">
        <v>192</v>
      </c>
      <c r="E137" s="232" t="s">
        <v>1638</v>
      </c>
      <c r="F137" s="233" t="s">
        <v>1639</v>
      </c>
      <c r="G137" s="234" t="s">
        <v>189</v>
      </c>
      <c r="H137" s="235">
        <v>40</v>
      </c>
      <c r="I137" s="236">
        <v>15.199999999999999</v>
      </c>
      <c r="J137" s="236">
        <f>ROUND(I137*H137,2)</f>
        <v>608</v>
      </c>
      <c r="K137" s="237"/>
      <c r="L137" s="238"/>
      <c r="M137" s="239" t="s">
        <v>1</v>
      </c>
      <c r="N137" s="240" t="s">
        <v>41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181</v>
      </c>
      <c r="AT137" s="229" t="s">
        <v>192</v>
      </c>
      <c r="AU137" s="229" t="s">
        <v>166</v>
      </c>
      <c r="AY137" s="14" t="s">
        <v>158</v>
      </c>
      <c r="BE137" s="230">
        <f>IF(N137="základná",J137,0)</f>
        <v>0</v>
      </c>
      <c r="BF137" s="230">
        <f>IF(N137="znížená",J137,0)</f>
        <v>608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166</v>
      </c>
      <c r="BK137" s="230">
        <f>ROUND(I137*H137,2)</f>
        <v>608</v>
      </c>
      <c r="BL137" s="14" t="s">
        <v>165</v>
      </c>
      <c r="BM137" s="229" t="s">
        <v>208</v>
      </c>
    </row>
    <row r="138" s="12" customFormat="1" ht="22.8" customHeight="1">
      <c r="A138" s="12"/>
      <c r="B138" s="203"/>
      <c r="C138" s="204"/>
      <c r="D138" s="205" t="s">
        <v>74</v>
      </c>
      <c r="E138" s="216" t="s">
        <v>205</v>
      </c>
      <c r="F138" s="216" t="s">
        <v>294</v>
      </c>
      <c r="G138" s="204"/>
      <c r="H138" s="204"/>
      <c r="I138" s="204"/>
      <c r="J138" s="217">
        <f>BK138</f>
        <v>72.230000000000004</v>
      </c>
      <c r="K138" s="204"/>
      <c r="L138" s="208"/>
      <c r="M138" s="209"/>
      <c r="N138" s="210"/>
      <c r="O138" s="210"/>
      <c r="P138" s="211">
        <f>P139</f>
        <v>4.7146669999999995</v>
      </c>
      <c r="Q138" s="210"/>
      <c r="R138" s="211">
        <f>R139</f>
        <v>0</v>
      </c>
      <c r="S138" s="210"/>
      <c r="T138" s="212">
        <f>T139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83</v>
      </c>
      <c r="AT138" s="214" t="s">
        <v>74</v>
      </c>
      <c r="AU138" s="214" t="s">
        <v>83</v>
      </c>
      <c r="AY138" s="213" t="s">
        <v>158</v>
      </c>
      <c r="BK138" s="215">
        <f>BK139</f>
        <v>72.230000000000004</v>
      </c>
    </row>
    <row r="139" s="2" customFormat="1" ht="24.15" customHeight="1">
      <c r="A139" s="29"/>
      <c r="B139" s="30"/>
      <c r="C139" s="218" t="s">
        <v>219</v>
      </c>
      <c r="D139" s="218" t="s">
        <v>161</v>
      </c>
      <c r="E139" s="219" t="s">
        <v>1521</v>
      </c>
      <c r="F139" s="220" t="s">
        <v>1522</v>
      </c>
      <c r="G139" s="221" t="s">
        <v>174</v>
      </c>
      <c r="H139" s="222">
        <v>8.1709999999999994</v>
      </c>
      <c r="I139" s="223">
        <v>8.8399999999999999</v>
      </c>
      <c r="J139" s="223">
        <f>ROUND(I139*H139,2)</f>
        <v>72.230000000000004</v>
      </c>
      <c r="K139" s="224"/>
      <c r="L139" s="35"/>
      <c r="M139" s="225" t="s">
        <v>1</v>
      </c>
      <c r="N139" s="226" t="s">
        <v>41</v>
      </c>
      <c r="O139" s="227">
        <v>0.57699999999999996</v>
      </c>
      <c r="P139" s="227">
        <f>O139*H139</f>
        <v>4.7146669999999995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165</v>
      </c>
      <c r="AT139" s="229" t="s">
        <v>161</v>
      </c>
      <c r="AU139" s="229" t="s">
        <v>166</v>
      </c>
      <c r="AY139" s="14" t="s">
        <v>158</v>
      </c>
      <c r="BE139" s="230">
        <f>IF(N139="základná",J139,0)</f>
        <v>0</v>
      </c>
      <c r="BF139" s="230">
        <f>IF(N139="znížená",J139,0)</f>
        <v>72.230000000000004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166</v>
      </c>
      <c r="BK139" s="230">
        <f>ROUND(I139*H139,2)</f>
        <v>72.230000000000004</v>
      </c>
      <c r="BL139" s="14" t="s">
        <v>165</v>
      </c>
      <c r="BM139" s="229" t="s">
        <v>212</v>
      </c>
    </row>
    <row r="140" s="12" customFormat="1" ht="25.92" customHeight="1">
      <c r="A140" s="12"/>
      <c r="B140" s="203"/>
      <c r="C140" s="204"/>
      <c r="D140" s="205" t="s">
        <v>74</v>
      </c>
      <c r="E140" s="206" t="s">
        <v>418</v>
      </c>
      <c r="F140" s="206" t="s">
        <v>419</v>
      </c>
      <c r="G140" s="204"/>
      <c r="H140" s="204"/>
      <c r="I140" s="204"/>
      <c r="J140" s="207">
        <f>BK140</f>
        <v>1703.04</v>
      </c>
      <c r="K140" s="204"/>
      <c r="L140" s="208"/>
      <c r="M140" s="209"/>
      <c r="N140" s="210"/>
      <c r="O140" s="210"/>
      <c r="P140" s="211">
        <f>P141</f>
        <v>23.148910000000001</v>
      </c>
      <c r="Q140" s="210"/>
      <c r="R140" s="211">
        <f>R141</f>
        <v>0</v>
      </c>
      <c r="S140" s="210"/>
      <c r="T140" s="212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3" t="s">
        <v>83</v>
      </c>
      <c r="AT140" s="214" t="s">
        <v>74</v>
      </c>
      <c r="AU140" s="214" t="s">
        <v>75</v>
      </c>
      <c r="AY140" s="213" t="s">
        <v>158</v>
      </c>
      <c r="BK140" s="215">
        <f>BK141</f>
        <v>1703.04</v>
      </c>
    </row>
    <row r="141" s="12" customFormat="1" ht="22.8" customHeight="1">
      <c r="A141" s="12"/>
      <c r="B141" s="203"/>
      <c r="C141" s="204"/>
      <c r="D141" s="205" t="s">
        <v>74</v>
      </c>
      <c r="E141" s="216" t="s">
        <v>667</v>
      </c>
      <c r="F141" s="216" t="s">
        <v>668</v>
      </c>
      <c r="G141" s="204"/>
      <c r="H141" s="204"/>
      <c r="I141" s="204"/>
      <c r="J141" s="217">
        <f>BK141</f>
        <v>1703.04</v>
      </c>
      <c r="K141" s="204"/>
      <c r="L141" s="208"/>
      <c r="M141" s="209"/>
      <c r="N141" s="210"/>
      <c r="O141" s="210"/>
      <c r="P141" s="211">
        <f>SUM(P142:P158)</f>
        <v>23.148910000000001</v>
      </c>
      <c r="Q141" s="210"/>
      <c r="R141" s="211">
        <f>SUM(R142:R158)</f>
        <v>0</v>
      </c>
      <c r="S141" s="210"/>
      <c r="T141" s="212">
        <f>SUM(T142:T158)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3" t="s">
        <v>166</v>
      </c>
      <c r="AT141" s="214" t="s">
        <v>74</v>
      </c>
      <c r="AU141" s="214" t="s">
        <v>83</v>
      </c>
      <c r="AY141" s="213" t="s">
        <v>158</v>
      </c>
      <c r="BK141" s="215">
        <f>SUM(BK142:BK158)</f>
        <v>1703.04</v>
      </c>
    </row>
    <row r="142" s="2" customFormat="1" ht="16.5" customHeight="1">
      <c r="A142" s="29"/>
      <c r="B142" s="30"/>
      <c r="C142" s="218" t="s">
        <v>190</v>
      </c>
      <c r="D142" s="218" t="s">
        <v>161</v>
      </c>
      <c r="E142" s="219" t="s">
        <v>1640</v>
      </c>
      <c r="F142" s="220" t="s">
        <v>1641</v>
      </c>
      <c r="G142" s="221" t="s">
        <v>288</v>
      </c>
      <c r="H142" s="222">
        <v>100.75</v>
      </c>
      <c r="I142" s="223">
        <v>2.71</v>
      </c>
      <c r="J142" s="223">
        <f>ROUND(I142*H142,2)</f>
        <v>273.02999999999997</v>
      </c>
      <c r="K142" s="224"/>
      <c r="L142" s="35"/>
      <c r="M142" s="225" t="s">
        <v>1</v>
      </c>
      <c r="N142" s="226" t="s">
        <v>41</v>
      </c>
      <c r="O142" s="227">
        <v>0.15028</v>
      </c>
      <c r="P142" s="227">
        <f>O142*H142</f>
        <v>15.14071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195</v>
      </c>
      <c r="AT142" s="229" t="s">
        <v>161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273.02999999999997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273.02999999999997</v>
      </c>
      <c r="BL142" s="14" t="s">
        <v>195</v>
      </c>
      <c r="BM142" s="229" t="s">
        <v>215</v>
      </c>
    </row>
    <row r="143" s="2" customFormat="1" ht="24.15" customHeight="1">
      <c r="A143" s="29"/>
      <c r="B143" s="30"/>
      <c r="C143" s="231" t="s">
        <v>226</v>
      </c>
      <c r="D143" s="231" t="s">
        <v>192</v>
      </c>
      <c r="E143" s="232" t="s">
        <v>1642</v>
      </c>
      <c r="F143" s="233" t="s">
        <v>1643</v>
      </c>
      <c r="G143" s="234" t="s">
        <v>288</v>
      </c>
      <c r="H143" s="235">
        <v>100.75</v>
      </c>
      <c r="I143" s="236">
        <v>3.8500000000000001</v>
      </c>
      <c r="J143" s="236">
        <f>ROUND(I143*H143,2)</f>
        <v>387.88999999999999</v>
      </c>
      <c r="K143" s="237"/>
      <c r="L143" s="238"/>
      <c r="M143" s="239" t="s">
        <v>1</v>
      </c>
      <c r="N143" s="240" t="s">
        <v>41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222</v>
      </c>
      <c r="AT143" s="229" t="s">
        <v>192</v>
      </c>
      <c r="AU143" s="229" t="s">
        <v>166</v>
      </c>
      <c r="AY143" s="14" t="s">
        <v>158</v>
      </c>
      <c r="BE143" s="230">
        <f>IF(N143="základná",J143,0)</f>
        <v>0</v>
      </c>
      <c r="BF143" s="230">
        <f>IF(N143="znížená",J143,0)</f>
        <v>387.88999999999999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166</v>
      </c>
      <c r="BK143" s="230">
        <f>ROUND(I143*H143,2)</f>
        <v>387.88999999999999</v>
      </c>
      <c r="BL143" s="14" t="s">
        <v>195</v>
      </c>
      <c r="BM143" s="229" t="s">
        <v>218</v>
      </c>
    </row>
    <row r="144" s="2" customFormat="1" ht="24.15" customHeight="1">
      <c r="A144" s="29"/>
      <c r="B144" s="30"/>
      <c r="C144" s="218" t="s">
        <v>195</v>
      </c>
      <c r="D144" s="218" t="s">
        <v>161</v>
      </c>
      <c r="E144" s="219" t="s">
        <v>1644</v>
      </c>
      <c r="F144" s="220" t="s">
        <v>1645</v>
      </c>
      <c r="G144" s="221" t="s">
        <v>288</v>
      </c>
      <c r="H144" s="222">
        <v>129.75</v>
      </c>
      <c r="I144" s="223">
        <v>2.71</v>
      </c>
      <c r="J144" s="223">
        <f>ROUND(I144*H144,2)</f>
        <v>351.62</v>
      </c>
      <c r="K144" s="224"/>
      <c r="L144" s="35"/>
      <c r="M144" s="225" t="s">
        <v>1</v>
      </c>
      <c r="N144" s="226" t="s">
        <v>41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195</v>
      </c>
      <c r="AT144" s="229" t="s">
        <v>161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351.62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351.62</v>
      </c>
      <c r="BL144" s="14" t="s">
        <v>195</v>
      </c>
      <c r="BM144" s="229" t="s">
        <v>222</v>
      </c>
    </row>
    <row r="145" s="2" customFormat="1" ht="16.5" customHeight="1">
      <c r="A145" s="29"/>
      <c r="B145" s="30"/>
      <c r="C145" s="218" t="s">
        <v>233</v>
      </c>
      <c r="D145" s="218" t="s">
        <v>161</v>
      </c>
      <c r="E145" s="219" t="s">
        <v>1646</v>
      </c>
      <c r="F145" s="220" t="s">
        <v>1647</v>
      </c>
      <c r="G145" s="221" t="s">
        <v>288</v>
      </c>
      <c r="H145" s="222">
        <v>302.25</v>
      </c>
      <c r="I145" s="223">
        <v>0.45000000000000001</v>
      </c>
      <c r="J145" s="223">
        <f>ROUND(I145*H145,2)</f>
        <v>136.00999999999999</v>
      </c>
      <c r="K145" s="224"/>
      <c r="L145" s="35"/>
      <c r="M145" s="225" t="s">
        <v>1</v>
      </c>
      <c r="N145" s="226" t="s">
        <v>41</v>
      </c>
      <c r="O145" s="227">
        <v>0.025020000000000001</v>
      </c>
      <c r="P145" s="227">
        <f>O145*H145</f>
        <v>7.5622949999999998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195</v>
      </c>
      <c r="AT145" s="229" t="s">
        <v>161</v>
      </c>
      <c r="AU145" s="229" t="s">
        <v>166</v>
      </c>
      <c r="AY145" s="14" t="s">
        <v>158</v>
      </c>
      <c r="BE145" s="230">
        <f>IF(N145="základná",J145,0)</f>
        <v>0</v>
      </c>
      <c r="BF145" s="230">
        <f>IF(N145="znížená",J145,0)</f>
        <v>136.00999999999999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166</v>
      </c>
      <c r="BK145" s="230">
        <f>ROUND(I145*H145,2)</f>
        <v>136.00999999999999</v>
      </c>
      <c r="BL145" s="14" t="s">
        <v>195</v>
      </c>
      <c r="BM145" s="229" t="s">
        <v>225</v>
      </c>
    </row>
    <row r="146" s="2" customFormat="1" ht="24.15" customHeight="1">
      <c r="A146" s="29"/>
      <c r="B146" s="30"/>
      <c r="C146" s="231" t="s">
        <v>198</v>
      </c>
      <c r="D146" s="231" t="s">
        <v>192</v>
      </c>
      <c r="E146" s="232" t="s">
        <v>1648</v>
      </c>
      <c r="F146" s="233" t="s">
        <v>1649</v>
      </c>
      <c r="G146" s="234" t="s">
        <v>189</v>
      </c>
      <c r="H146" s="235">
        <v>1</v>
      </c>
      <c r="I146" s="236">
        <v>3.3100000000000001</v>
      </c>
      <c r="J146" s="236">
        <f>ROUND(I146*H146,2)</f>
        <v>3.3100000000000001</v>
      </c>
      <c r="K146" s="237"/>
      <c r="L146" s="238"/>
      <c r="M146" s="239" t="s">
        <v>1</v>
      </c>
      <c r="N146" s="240" t="s">
        <v>41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222</v>
      </c>
      <c r="AT146" s="229" t="s">
        <v>192</v>
      </c>
      <c r="AU146" s="229" t="s">
        <v>166</v>
      </c>
      <c r="AY146" s="14" t="s">
        <v>158</v>
      </c>
      <c r="BE146" s="230">
        <f>IF(N146="základná",J146,0)</f>
        <v>0</v>
      </c>
      <c r="BF146" s="230">
        <f>IF(N146="znížená",J146,0)</f>
        <v>3.3100000000000001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166</v>
      </c>
      <c r="BK146" s="230">
        <f>ROUND(I146*H146,2)</f>
        <v>3.3100000000000001</v>
      </c>
      <c r="BL146" s="14" t="s">
        <v>195</v>
      </c>
      <c r="BM146" s="229" t="s">
        <v>229</v>
      </c>
    </row>
    <row r="147" s="2" customFormat="1" ht="24.15" customHeight="1">
      <c r="A147" s="29"/>
      <c r="B147" s="30"/>
      <c r="C147" s="231" t="s">
        <v>240</v>
      </c>
      <c r="D147" s="231" t="s">
        <v>192</v>
      </c>
      <c r="E147" s="232" t="s">
        <v>1650</v>
      </c>
      <c r="F147" s="233" t="s">
        <v>1651</v>
      </c>
      <c r="G147" s="234" t="s">
        <v>189</v>
      </c>
      <c r="H147" s="235">
        <v>4</v>
      </c>
      <c r="I147" s="236">
        <v>10.42</v>
      </c>
      <c r="J147" s="236">
        <f>ROUND(I147*H147,2)</f>
        <v>41.68</v>
      </c>
      <c r="K147" s="237"/>
      <c r="L147" s="238"/>
      <c r="M147" s="239" t="s">
        <v>1</v>
      </c>
      <c r="N147" s="240" t="s">
        <v>41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222</v>
      </c>
      <c r="AT147" s="229" t="s">
        <v>192</v>
      </c>
      <c r="AU147" s="229" t="s">
        <v>166</v>
      </c>
      <c r="AY147" s="14" t="s">
        <v>158</v>
      </c>
      <c r="BE147" s="230">
        <f>IF(N147="základná",J147,0)</f>
        <v>0</v>
      </c>
      <c r="BF147" s="230">
        <f>IF(N147="znížená",J147,0)</f>
        <v>41.68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166</v>
      </c>
      <c r="BK147" s="230">
        <f>ROUND(I147*H147,2)</f>
        <v>41.68</v>
      </c>
      <c r="BL147" s="14" t="s">
        <v>195</v>
      </c>
      <c r="BM147" s="229" t="s">
        <v>232</v>
      </c>
    </row>
    <row r="148" s="2" customFormat="1" ht="16.5" customHeight="1">
      <c r="A148" s="29"/>
      <c r="B148" s="30"/>
      <c r="C148" s="231" t="s">
        <v>7</v>
      </c>
      <c r="D148" s="231" t="s">
        <v>192</v>
      </c>
      <c r="E148" s="232" t="s">
        <v>1652</v>
      </c>
      <c r="F148" s="233" t="s">
        <v>1653</v>
      </c>
      <c r="G148" s="234" t="s">
        <v>1654</v>
      </c>
      <c r="H148" s="235">
        <v>0.12</v>
      </c>
      <c r="I148" s="236">
        <v>160.02000000000001</v>
      </c>
      <c r="J148" s="236">
        <f>ROUND(I148*H148,2)</f>
        <v>19.199999999999999</v>
      </c>
      <c r="K148" s="237"/>
      <c r="L148" s="238"/>
      <c r="M148" s="239" t="s">
        <v>1</v>
      </c>
      <c r="N148" s="240" t="s">
        <v>41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222</v>
      </c>
      <c r="AT148" s="229" t="s">
        <v>192</v>
      </c>
      <c r="AU148" s="229" t="s">
        <v>166</v>
      </c>
      <c r="AY148" s="14" t="s">
        <v>158</v>
      </c>
      <c r="BE148" s="230">
        <f>IF(N148="základná",J148,0)</f>
        <v>0</v>
      </c>
      <c r="BF148" s="230">
        <f>IF(N148="znížená",J148,0)</f>
        <v>19.199999999999999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19.199999999999999</v>
      </c>
      <c r="BL148" s="14" t="s">
        <v>195</v>
      </c>
      <c r="BM148" s="229" t="s">
        <v>236</v>
      </c>
    </row>
    <row r="149" s="2" customFormat="1" ht="16.5" customHeight="1">
      <c r="A149" s="29"/>
      <c r="B149" s="30"/>
      <c r="C149" s="231" t="s">
        <v>247</v>
      </c>
      <c r="D149" s="231" t="s">
        <v>192</v>
      </c>
      <c r="E149" s="232" t="s">
        <v>1655</v>
      </c>
      <c r="F149" s="233" t="s">
        <v>1656</v>
      </c>
      <c r="G149" s="234" t="s">
        <v>189</v>
      </c>
      <c r="H149" s="235">
        <v>18</v>
      </c>
      <c r="I149" s="236">
        <v>0.46000000000000002</v>
      </c>
      <c r="J149" s="236">
        <f>ROUND(I149*H149,2)</f>
        <v>8.2799999999999994</v>
      </c>
      <c r="K149" s="237"/>
      <c r="L149" s="238"/>
      <c r="M149" s="239" t="s">
        <v>1</v>
      </c>
      <c r="N149" s="240" t="s">
        <v>41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222</v>
      </c>
      <c r="AT149" s="229" t="s">
        <v>192</v>
      </c>
      <c r="AU149" s="229" t="s">
        <v>166</v>
      </c>
      <c r="AY149" s="14" t="s">
        <v>158</v>
      </c>
      <c r="BE149" s="230">
        <f>IF(N149="základná",J149,0)</f>
        <v>0</v>
      </c>
      <c r="BF149" s="230">
        <f>IF(N149="znížená",J149,0)</f>
        <v>8.2799999999999994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166</v>
      </c>
      <c r="BK149" s="230">
        <f>ROUND(I149*H149,2)</f>
        <v>8.2799999999999994</v>
      </c>
      <c r="BL149" s="14" t="s">
        <v>195</v>
      </c>
      <c r="BM149" s="229" t="s">
        <v>239</v>
      </c>
    </row>
    <row r="150" s="2" customFormat="1" ht="16.5" customHeight="1">
      <c r="A150" s="29"/>
      <c r="B150" s="30"/>
      <c r="C150" s="231" t="s">
        <v>204</v>
      </c>
      <c r="D150" s="231" t="s">
        <v>192</v>
      </c>
      <c r="E150" s="232" t="s">
        <v>1657</v>
      </c>
      <c r="F150" s="233" t="s">
        <v>1658</v>
      </c>
      <c r="G150" s="234" t="s">
        <v>189</v>
      </c>
      <c r="H150" s="235">
        <v>6</v>
      </c>
      <c r="I150" s="236">
        <v>3.0800000000000001</v>
      </c>
      <c r="J150" s="236">
        <f>ROUND(I150*H150,2)</f>
        <v>18.48</v>
      </c>
      <c r="K150" s="237"/>
      <c r="L150" s="238"/>
      <c r="M150" s="239" t="s">
        <v>1</v>
      </c>
      <c r="N150" s="240" t="s">
        <v>41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222</v>
      </c>
      <c r="AT150" s="229" t="s">
        <v>192</v>
      </c>
      <c r="AU150" s="229" t="s">
        <v>166</v>
      </c>
      <c r="AY150" s="14" t="s">
        <v>158</v>
      </c>
      <c r="BE150" s="230">
        <f>IF(N150="základná",J150,0)</f>
        <v>0</v>
      </c>
      <c r="BF150" s="230">
        <f>IF(N150="znížená",J150,0)</f>
        <v>18.48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18.48</v>
      </c>
      <c r="BL150" s="14" t="s">
        <v>195</v>
      </c>
      <c r="BM150" s="229" t="s">
        <v>243</v>
      </c>
    </row>
    <row r="151" s="2" customFormat="1" ht="16.5" customHeight="1">
      <c r="A151" s="29"/>
      <c r="B151" s="30"/>
      <c r="C151" s="231" t="s">
        <v>254</v>
      </c>
      <c r="D151" s="231" t="s">
        <v>192</v>
      </c>
      <c r="E151" s="232" t="s">
        <v>1659</v>
      </c>
      <c r="F151" s="233" t="s">
        <v>1660</v>
      </c>
      <c r="G151" s="234" t="s">
        <v>1654</v>
      </c>
      <c r="H151" s="235">
        <v>0.017999999999999999</v>
      </c>
      <c r="I151" s="236">
        <v>844.63</v>
      </c>
      <c r="J151" s="236">
        <f>ROUND(I151*H151,2)</f>
        <v>15.199999999999999</v>
      </c>
      <c r="K151" s="237"/>
      <c r="L151" s="238"/>
      <c r="M151" s="239" t="s">
        <v>1</v>
      </c>
      <c r="N151" s="240" t="s">
        <v>41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222</v>
      </c>
      <c r="AT151" s="229" t="s">
        <v>192</v>
      </c>
      <c r="AU151" s="229" t="s">
        <v>166</v>
      </c>
      <c r="AY151" s="14" t="s">
        <v>158</v>
      </c>
      <c r="BE151" s="230">
        <f>IF(N151="základná",J151,0)</f>
        <v>0</v>
      </c>
      <c r="BF151" s="230">
        <f>IF(N151="znížená",J151,0)</f>
        <v>15.199999999999999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15.199999999999999</v>
      </c>
      <c r="BL151" s="14" t="s">
        <v>195</v>
      </c>
      <c r="BM151" s="229" t="s">
        <v>246</v>
      </c>
    </row>
    <row r="152" s="2" customFormat="1" ht="16.5" customHeight="1">
      <c r="A152" s="29"/>
      <c r="B152" s="30"/>
      <c r="C152" s="231" t="s">
        <v>208</v>
      </c>
      <c r="D152" s="231" t="s">
        <v>192</v>
      </c>
      <c r="E152" s="232" t="s">
        <v>1661</v>
      </c>
      <c r="F152" s="233" t="s">
        <v>1662</v>
      </c>
      <c r="G152" s="234" t="s">
        <v>189</v>
      </c>
      <c r="H152" s="235">
        <v>18</v>
      </c>
      <c r="I152" s="236">
        <v>0.28999999999999998</v>
      </c>
      <c r="J152" s="236">
        <f>ROUND(I152*H152,2)</f>
        <v>5.2199999999999998</v>
      </c>
      <c r="K152" s="237"/>
      <c r="L152" s="238"/>
      <c r="M152" s="239" t="s">
        <v>1</v>
      </c>
      <c r="N152" s="240" t="s">
        <v>41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222</v>
      </c>
      <c r="AT152" s="229" t="s">
        <v>192</v>
      </c>
      <c r="AU152" s="229" t="s">
        <v>166</v>
      </c>
      <c r="AY152" s="14" t="s">
        <v>158</v>
      </c>
      <c r="BE152" s="230">
        <f>IF(N152="základná",J152,0)</f>
        <v>0</v>
      </c>
      <c r="BF152" s="230">
        <f>IF(N152="znížená",J152,0)</f>
        <v>5.2199999999999998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166</v>
      </c>
      <c r="BK152" s="230">
        <f>ROUND(I152*H152,2)</f>
        <v>5.2199999999999998</v>
      </c>
      <c r="BL152" s="14" t="s">
        <v>195</v>
      </c>
      <c r="BM152" s="229" t="s">
        <v>250</v>
      </c>
    </row>
    <row r="153" s="2" customFormat="1" ht="21.75" customHeight="1">
      <c r="A153" s="29"/>
      <c r="B153" s="30"/>
      <c r="C153" s="218" t="s">
        <v>261</v>
      </c>
      <c r="D153" s="218" t="s">
        <v>161</v>
      </c>
      <c r="E153" s="219" t="s">
        <v>1663</v>
      </c>
      <c r="F153" s="220" t="s">
        <v>1664</v>
      </c>
      <c r="G153" s="221" t="s">
        <v>288</v>
      </c>
      <c r="H153" s="222">
        <v>100.75</v>
      </c>
      <c r="I153" s="223">
        <v>0.62</v>
      </c>
      <c r="J153" s="223">
        <f>ROUND(I153*H153,2)</f>
        <v>62.469999999999999</v>
      </c>
      <c r="K153" s="224"/>
      <c r="L153" s="35"/>
      <c r="M153" s="225" t="s">
        <v>1</v>
      </c>
      <c r="N153" s="226" t="s">
        <v>41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195</v>
      </c>
      <c r="AT153" s="229" t="s">
        <v>161</v>
      </c>
      <c r="AU153" s="229" t="s">
        <v>166</v>
      </c>
      <c r="AY153" s="14" t="s">
        <v>158</v>
      </c>
      <c r="BE153" s="230">
        <f>IF(N153="základná",J153,0)</f>
        <v>0</v>
      </c>
      <c r="BF153" s="230">
        <f>IF(N153="znížená",J153,0)</f>
        <v>62.469999999999999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166</v>
      </c>
      <c r="BK153" s="230">
        <f>ROUND(I153*H153,2)</f>
        <v>62.469999999999999</v>
      </c>
      <c r="BL153" s="14" t="s">
        <v>195</v>
      </c>
      <c r="BM153" s="229" t="s">
        <v>253</v>
      </c>
    </row>
    <row r="154" s="2" customFormat="1" ht="16.5" customHeight="1">
      <c r="A154" s="29"/>
      <c r="B154" s="30"/>
      <c r="C154" s="218" t="s">
        <v>212</v>
      </c>
      <c r="D154" s="218" t="s">
        <v>161</v>
      </c>
      <c r="E154" s="219" t="s">
        <v>1665</v>
      </c>
      <c r="F154" s="220" t="s">
        <v>1666</v>
      </c>
      <c r="G154" s="221" t="s">
        <v>288</v>
      </c>
      <c r="H154" s="222">
        <v>129.75</v>
      </c>
      <c r="I154" s="223">
        <v>0.5</v>
      </c>
      <c r="J154" s="223">
        <f>ROUND(I154*H154,2)</f>
        <v>64.879999999999995</v>
      </c>
      <c r="K154" s="224"/>
      <c r="L154" s="35"/>
      <c r="M154" s="225" t="s">
        <v>1</v>
      </c>
      <c r="N154" s="226" t="s">
        <v>41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195</v>
      </c>
      <c r="AT154" s="229" t="s">
        <v>161</v>
      </c>
      <c r="AU154" s="229" t="s">
        <v>166</v>
      </c>
      <c r="AY154" s="14" t="s">
        <v>158</v>
      </c>
      <c r="BE154" s="230">
        <f>IF(N154="základná",J154,0)</f>
        <v>0</v>
      </c>
      <c r="BF154" s="230">
        <f>IF(N154="znížená",J154,0)</f>
        <v>64.879999999999995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166</v>
      </c>
      <c r="BK154" s="230">
        <f>ROUND(I154*H154,2)</f>
        <v>64.879999999999995</v>
      </c>
      <c r="BL154" s="14" t="s">
        <v>195</v>
      </c>
      <c r="BM154" s="229" t="s">
        <v>257</v>
      </c>
    </row>
    <row r="155" s="2" customFormat="1" ht="16.5" customHeight="1">
      <c r="A155" s="29"/>
      <c r="B155" s="30"/>
      <c r="C155" s="218" t="s">
        <v>268</v>
      </c>
      <c r="D155" s="218" t="s">
        <v>161</v>
      </c>
      <c r="E155" s="219" t="s">
        <v>1667</v>
      </c>
      <c r="F155" s="220" t="s">
        <v>1668</v>
      </c>
      <c r="G155" s="221" t="s">
        <v>481</v>
      </c>
      <c r="H155" s="222">
        <v>16</v>
      </c>
      <c r="I155" s="223">
        <v>15</v>
      </c>
      <c r="J155" s="223">
        <f>ROUND(I155*H155,2)</f>
        <v>240</v>
      </c>
      <c r="K155" s="224"/>
      <c r="L155" s="35"/>
      <c r="M155" s="225" t="s">
        <v>1</v>
      </c>
      <c r="N155" s="226" t="s">
        <v>41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195</v>
      </c>
      <c r="AT155" s="229" t="s">
        <v>161</v>
      </c>
      <c r="AU155" s="229" t="s">
        <v>166</v>
      </c>
      <c r="AY155" s="14" t="s">
        <v>158</v>
      </c>
      <c r="BE155" s="230">
        <f>IF(N155="základná",J155,0)</f>
        <v>0</v>
      </c>
      <c r="BF155" s="230">
        <f>IF(N155="znížená",J155,0)</f>
        <v>240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166</v>
      </c>
      <c r="BK155" s="230">
        <f>ROUND(I155*H155,2)</f>
        <v>240</v>
      </c>
      <c r="BL155" s="14" t="s">
        <v>195</v>
      </c>
      <c r="BM155" s="229" t="s">
        <v>260</v>
      </c>
    </row>
    <row r="156" s="2" customFormat="1" ht="16.5" customHeight="1">
      <c r="A156" s="29"/>
      <c r="B156" s="30"/>
      <c r="C156" s="231" t="s">
        <v>215</v>
      </c>
      <c r="D156" s="231" t="s">
        <v>192</v>
      </c>
      <c r="E156" s="232" t="s">
        <v>1669</v>
      </c>
      <c r="F156" s="233" t="s">
        <v>1670</v>
      </c>
      <c r="G156" s="234" t="s">
        <v>189</v>
      </c>
      <c r="H156" s="235">
        <v>2</v>
      </c>
      <c r="I156" s="236">
        <v>30</v>
      </c>
      <c r="J156" s="236">
        <f>ROUND(I156*H156,2)</f>
        <v>60</v>
      </c>
      <c r="K156" s="237"/>
      <c r="L156" s="238"/>
      <c r="M156" s="239" t="s">
        <v>1</v>
      </c>
      <c r="N156" s="240" t="s">
        <v>41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222</v>
      </c>
      <c r="AT156" s="229" t="s">
        <v>192</v>
      </c>
      <c r="AU156" s="229" t="s">
        <v>166</v>
      </c>
      <c r="AY156" s="14" t="s">
        <v>158</v>
      </c>
      <c r="BE156" s="230">
        <f>IF(N156="základná",J156,0)</f>
        <v>0</v>
      </c>
      <c r="BF156" s="230">
        <f>IF(N156="znížená",J156,0)</f>
        <v>60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166</v>
      </c>
      <c r="BK156" s="230">
        <f>ROUND(I156*H156,2)</f>
        <v>60</v>
      </c>
      <c r="BL156" s="14" t="s">
        <v>195</v>
      </c>
      <c r="BM156" s="229" t="s">
        <v>264</v>
      </c>
    </row>
    <row r="157" s="2" customFormat="1" ht="16.5" customHeight="1">
      <c r="A157" s="29"/>
      <c r="B157" s="30"/>
      <c r="C157" s="231" t="s">
        <v>275</v>
      </c>
      <c r="D157" s="231" t="s">
        <v>192</v>
      </c>
      <c r="E157" s="232" t="s">
        <v>1671</v>
      </c>
      <c r="F157" s="233" t="s">
        <v>1672</v>
      </c>
      <c r="G157" s="234" t="s">
        <v>1673</v>
      </c>
      <c r="H157" s="235">
        <v>3</v>
      </c>
      <c r="I157" s="236">
        <v>3</v>
      </c>
      <c r="J157" s="236">
        <f>ROUND(I157*H157,2)</f>
        <v>9</v>
      </c>
      <c r="K157" s="237"/>
      <c r="L157" s="238"/>
      <c r="M157" s="239" t="s">
        <v>1</v>
      </c>
      <c r="N157" s="240" t="s">
        <v>41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222</v>
      </c>
      <c r="AT157" s="229" t="s">
        <v>192</v>
      </c>
      <c r="AU157" s="229" t="s">
        <v>166</v>
      </c>
      <c r="AY157" s="14" t="s">
        <v>158</v>
      </c>
      <c r="BE157" s="230">
        <f>IF(N157="základná",J157,0)</f>
        <v>0</v>
      </c>
      <c r="BF157" s="230">
        <f>IF(N157="znížená",J157,0)</f>
        <v>9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166</v>
      </c>
      <c r="BK157" s="230">
        <f>ROUND(I157*H157,2)</f>
        <v>9</v>
      </c>
      <c r="BL157" s="14" t="s">
        <v>195</v>
      </c>
      <c r="BM157" s="229" t="s">
        <v>267</v>
      </c>
    </row>
    <row r="158" s="2" customFormat="1" ht="24.15" customHeight="1">
      <c r="A158" s="29"/>
      <c r="B158" s="30"/>
      <c r="C158" s="218" t="s">
        <v>218</v>
      </c>
      <c r="D158" s="218" t="s">
        <v>161</v>
      </c>
      <c r="E158" s="219" t="s">
        <v>768</v>
      </c>
      <c r="F158" s="220" t="s">
        <v>769</v>
      </c>
      <c r="G158" s="221" t="s">
        <v>174</v>
      </c>
      <c r="H158" s="222">
        <v>0.13500000000000001</v>
      </c>
      <c r="I158" s="223">
        <v>50.18</v>
      </c>
      <c r="J158" s="223">
        <f>ROUND(I158*H158,2)</f>
        <v>6.7699999999999996</v>
      </c>
      <c r="K158" s="224"/>
      <c r="L158" s="35"/>
      <c r="M158" s="241" t="s">
        <v>1</v>
      </c>
      <c r="N158" s="242" t="s">
        <v>41</v>
      </c>
      <c r="O158" s="243">
        <v>3.3029999999999999</v>
      </c>
      <c r="P158" s="243">
        <f>O158*H158</f>
        <v>0.445905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195</v>
      </c>
      <c r="AT158" s="229" t="s">
        <v>161</v>
      </c>
      <c r="AU158" s="229" t="s">
        <v>166</v>
      </c>
      <c r="AY158" s="14" t="s">
        <v>158</v>
      </c>
      <c r="BE158" s="230">
        <f>IF(N158="základná",J158,0)</f>
        <v>0</v>
      </c>
      <c r="BF158" s="230">
        <f>IF(N158="znížená",J158,0)</f>
        <v>6.7699999999999996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166</v>
      </c>
      <c r="BK158" s="230">
        <f>ROUND(I158*H158,2)</f>
        <v>6.7699999999999996</v>
      </c>
      <c r="BL158" s="14" t="s">
        <v>195</v>
      </c>
      <c r="BM158" s="229" t="s">
        <v>271</v>
      </c>
    </row>
    <row r="159" s="2" customFormat="1" ht="6.96" customHeight="1">
      <c r="A159" s="29"/>
      <c r="B159" s="62"/>
      <c r="C159" s="63"/>
      <c r="D159" s="63"/>
      <c r="E159" s="63"/>
      <c r="F159" s="63"/>
      <c r="G159" s="63"/>
      <c r="H159" s="63"/>
      <c r="I159" s="63"/>
      <c r="J159" s="63"/>
      <c r="K159" s="63"/>
      <c r="L159" s="35"/>
      <c r="M159" s="29"/>
      <c r="O159" s="29"/>
      <c r="P159" s="29"/>
      <c r="Q159" s="29"/>
      <c r="R159" s="29"/>
      <c r="S159" s="29"/>
      <c r="T159" s="29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</row>
  </sheetData>
  <sheetProtection sheet="1" autoFilter="0" formatColumns="0" formatRows="0" objects="1" scenarios="1" spinCount="100000" saltValue="dzc0XvsERFN7Wib/0YfCYHypOwxyI3Wc4zMBz+0rHKr0cHBjRhPqSt6mrWFn26yESq4CpIYeGj/upNAMjKBaBQ==" hashValue="16Ua3z6YH6J3xADiOt+yfc9eswqTJljzOEerJ1G7tNu1tmGoC+gCDVXaqsChz8SbMb/TJCk6qbgpH5bhfcErEg==" algorithmName="SHA-512" password="CC35"/>
  <autoFilter ref="C121:K158"/>
  <mergeCells count="8">
    <mergeCell ref="E7:H7"/>
    <mergeCell ref="E9:H9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117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ROUND(J137, 2)</f>
        <v>182627.76999999999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ROUND((SUM(BE137:BE348)),  2)</f>
        <v>0</v>
      </c>
      <c r="G33" s="152"/>
      <c r="H33" s="152"/>
      <c r="I33" s="153">
        <v>0.20000000000000001</v>
      </c>
      <c r="J33" s="151">
        <f>ROUND(((SUM(BE137:BE348))*I33),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ROUND((SUM(BF137:BF348)),  2)</f>
        <v>182627.76999999999</v>
      </c>
      <c r="G34" s="29"/>
      <c r="H34" s="29"/>
      <c r="I34" s="155">
        <v>0.20000000000000001</v>
      </c>
      <c r="J34" s="154">
        <f>ROUND(((SUM(BF137:BF348))*I34),  2)</f>
        <v>36525.550000000003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ROUND((SUM(BG137:BG348)),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ROUND((SUM(BH137:BH348)),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ROUND((SUM(BI137:BI348)),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219153.32000000001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01 - SO 01 Dvojdom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J137</f>
        <v>182627.77000000002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123</v>
      </c>
      <c r="E97" s="182"/>
      <c r="F97" s="182"/>
      <c r="G97" s="182"/>
      <c r="H97" s="182"/>
      <c r="I97" s="182"/>
      <c r="J97" s="183">
        <f>J138</f>
        <v>57038.380000000005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124</v>
      </c>
      <c r="E98" s="188"/>
      <c r="F98" s="188"/>
      <c r="G98" s="188"/>
      <c r="H98" s="188"/>
      <c r="I98" s="188"/>
      <c r="J98" s="189">
        <f>J139</f>
        <v>251.45999999999998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125</v>
      </c>
      <c r="E99" s="188"/>
      <c r="F99" s="188"/>
      <c r="G99" s="188"/>
      <c r="H99" s="188"/>
      <c r="I99" s="188"/>
      <c r="J99" s="189">
        <f>J143</f>
        <v>2412.4099999999999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126</v>
      </c>
      <c r="E100" s="188"/>
      <c r="F100" s="188"/>
      <c r="G100" s="188"/>
      <c r="H100" s="188"/>
      <c r="I100" s="188"/>
      <c r="J100" s="189">
        <f>J153</f>
        <v>36255.110000000001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127</v>
      </c>
      <c r="E101" s="188"/>
      <c r="F101" s="188"/>
      <c r="G101" s="188"/>
      <c r="H101" s="188"/>
      <c r="I101" s="188"/>
      <c r="J101" s="189">
        <f>J178</f>
        <v>18119.399999999998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79"/>
      <c r="C102" s="180"/>
      <c r="D102" s="181" t="s">
        <v>128</v>
      </c>
      <c r="E102" s="182"/>
      <c r="F102" s="182"/>
      <c r="G102" s="182"/>
      <c r="H102" s="182"/>
      <c r="I102" s="182"/>
      <c r="J102" s="183">
        <f>J214</f>
        <v>125589.39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85"/>
      <c r="C103" s="186"/>
      <c r="D103" s="187" t="s">
        <v>129</v>
      </c>
      <c r="E103" s="188"/>
      <c r="F103" s="188"/>
      <c r="G103" s="188"/>
      <c r="H103" s="188"/>
      <c r="I103" s="188"/>
      <c r="J103" s="189">
        <f>J215</f>
        <v>3387.75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5"/>
      <c r="C104" s="186"/>
      <c r="D104" s="187" t="s">
        <v>130</v>
      </c>
      <c r="E104" s="188"/>
      <c r="F104" s="188"/>
      <c r="G104" s="188"/>
      <c r="H104" s="188"/>
      <c r="I104" s="188"/>
      <c r="J104" s="189">
        <f>J223</f>
        <v>4791.1499999999996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5"/>
      <c r="C105" s="186"/>
      <c r="D105" s="187" t="s">
        <v>131</v>
      </c>
      <c r="E105" s="188"/>
      <c r="F105" s="188"/>
      <c r="G105" s="188"/>
      <c r="H105" s="188"/>
      <c r="I105" s="188"/>
      <c r="J105" s="189">
        <f>J230</f>
        <v>810.94000000000005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5"/>
      <c r="C106" s="186"/>
      <c r="D106" s="187" t="s">
        <v>132</v>
      </c>
      <c r="E106" s="188"/>
      <c r="F106" s="188"/>
      <c r="G106" s="188"/>
      <c r="H106" s="188"/>
      <c r="I106" s="188"/>
      <c r="J106" s="189">
        <f>J235</f>
        <v>690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5"/>
      <c r="C107" s="186"/>
      <c r="D107" s="187" t="s">
        <v>133</v>
      </c>
      <c r="E107" s="188"/>
      <c r="F107" s="188"/>
      <c r="G107" s="188"/>
      <c r="H107" s="188"/>
      <c r="I107" s="188"/>
      <c r="J107" s="189">
        <f>J237</f>
        <v>5629.1400000000003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85"/>
      <c r="C108" s="186"/>
      <c r="D108" s="187" t="s">
        <v>134</v>
      </c>
      <c r="E108" s="188"/>
      <c r="F108" s="188"/>
      <c r="G108" s="188"/>
      <c r="H108" s="188"/>
      <c r="I108" s="188"/>
      <c r="J108" s="189">
        <f>J262</f>
        <v>1264.27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85"/>
      <c r="C109" s="186"/>
      <c r="D109" s="187" t="s">
        <v>135</v>
      </c>
      <c r="E109" s="188"/>
      <c r="F109" s="188"/>
      <c r="G109" s="188"/>
      <c r="H109" s="188"/>
      <c r="I109" s="188"/>
      <c r="J109" s="189">
        <f>J266</f>
        <v>2899.54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10" customFormat="1" ht="19.92" customHeight="1">
      <c r="A110" s="10"/>
      <c r="B110" s="185"/>
      <c r="C110" s="186"/>
      <c r="D110" s="187" t="s">
        <v>136</v>
      </c>
      <c r="E110" s="188"/>
      <c r="F110" s="188"/>
      <c r="G110" s="188"/>
      <c r="H110" s="188"/>
      <c r="I110" s="188"/>
      <c r="J110" s="189">
        <f>J272</f>
        <v>21932.18</v>
      </c>
      <c r="K110" s="186"/>
      <c r="L110" s="19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hidden="1" s="10" customFormat="1" ht="19.92" customHeight="1">
      <c r="A111" s="10"/>
      <c r="B111" s="185"/>
      <c r="C111" s="186"/>
      <c r="D111" s="187" t="s">
        <v>137</v>
      </c>
      <c r="E111" s="188"/>
      <c r="F111" s="188"/>
      <c r="G111" s="188"/>
      <c r="H111" s="188"/>
      <c r="I111" s="188"/>
      <c r="J111" s="189">
        <f>J289</f>
        <v>41192.5</v>
      </c>
      <c r="K111" s="186"/>
      <c r="L111" s="19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hidden="1" s="10" customFormat="1" ht="19.92" customHeight="1">
      <c r="A112" s="10"/>
      <c r="B112" s="185"/>
      <c r="C112" s="186"/>
      <c r="D112" s="187" t="s">
        <v>138</v>
      </c>
      <c r="E112" s="188"/>
      <c r="F112" s="188"/>
      <c r="G112" s="188"/>
      <c r="H112" s="188"/>
      <c r="I112" s="188"/>
      <c r="J112" s="189">
        <f>J319</f>
        <v>14758.09</v>
      </c>
      <c r="K112" s="186"/>
      <c r="L112" s="190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hidden="1" s="10" customFormat="1" ht="19.92" customHeight="1">
      <c r="A113" s="10"/>
      <c r="B113" s="185"/>
      <c r="C113" s="186"/>
      <c r="D113" s="187" t="s">
        <v>139</v>
      </c>
      <c r="E113" s="188"/>
      <c r="F113" s="188"/>
      <c r="G113" s="188"/>
      <c r="H113" s="188"/>
      <c r="I113" s="188"/>
      <c r="J113" s="189">
        <f>J329</f>
        <v>368.60000000000002</v>
      </c>
      <c r="K113" s="186"/>
      <c r="L113" s="190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hidden="1" s="10" customFormat="1" ht="19.92" customHeight="1">
      <c r="A114" s="10"/>
      <c r="B114" s="185"/>
      <c r="C114" s="186"/>
      <c r="D114" s="187" t="s">
        <v>140</v>
      </c>
      <c r="E114" s="188"/>
      <c r="F114" s="188"/>
      <c r="G114" s="188"/>
      <c r="H114" s="188"/>
      <c r="I114" s="188"/>
      <c r="J114" s="189">
        <f>J331</f>
        <v>11165.81</v>
      </c>
      <c r="K114" s="186"/>
      <c r="L114" s="190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hidden="1" s="10" customFormat="1" ht="19.92" customHeight="1">
      <c r="A115" s="10"/>
      <c r="B115" s="185"/>
      <c r="C115" s="186"/>
      <c r="D115" s="187" t="s">
        <v>141</v>
      </c>
      <c r="E115" s="188"/>
      <c r="F115" s="188"/>
      <c r="G115" s="188"/>
      <c r="H115" s="188"/>
      <c r="I115" s="188"/>
      <c r="J115" s="189">
        <f>J339</f>
        <v>6209.1300000000001</v>
      </c>
      <c r="K115" s="186"/>
      <c r="L115" s="190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hidden="1" s="10" customFormat="1" ht="19.92" customHeight="1">
      <c r="A116" s="10"/>
      <c r="B116" s="185"/>
      <c r="C116" s="186"/>
      <c r="D116" s="187" t="s">
        <v>142</v>
      </c>
      <c r="E116" s="188"/>
      <c r="F116" s="188"/>
      <c r="G116" s="188"/>
      <c r="H116" s="188"/>
      <c r="I116" s="188"/>
      <c r="J116" s="189">
        <f>J343</f>
        <v>141.68000000000001</v>
      </c>
      <c r="K116" s="186"/>
      <c r="L116" s="190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hidden="1" s="10" customFormat="1" ht="19.92" customHeight="1">
      <c r="A117" s="10"/>
      <c r="B117" s="185"/>
      <c r="C117" s="186"/>
      <c r="D117" s="187" t="s">
        <v>143</v>
      </c>
      <c r="E117" s="188"/>
      <c r="F117" s="188"/>
      <c r="G117" s="188"/>
      <c r="H117" s="188"/>
      <c r="I117" s="188"/>
      <c r="J117" s="189">
        <f>J345</f>
        <v>10348.610000000001</v>
      </c>
      <c r="K117" s="186"/>
      <c r="L117" s="190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hidden="1" s="2" customFormat="1" ht="21.84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hidden="1" s="2" customFormat="1" ht="6.96" customHeight="1">
      <c r="A119" s="29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hidden="1"/>
    <row r="121" hidden="1"/>
    <row r="122" hidden="1"/>
    <row r="123" s="2" customFormat="1" ht="6.96" customHeight="1">
      <c r="A123" s="29"/>
      <c r="B123" s="64"/>
      <c r="C123" s="65"/>
      <c r="D123" s="65"/>
      <c r="E123" s="65"/>
      <c r="F123" s="65"/>
      <c r="G123" s="65"/>
      <c r="H123" s="65"/>
      <c r="I123" s="65"/>
      <c r="J123" s="65"/>
      <c r="K123" s="65"/>
      <c r="L123" s="5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24.96" customHeight="1">
      <c r="A124" s="29"/>
      <c r="B124" s="30"/>
      <c r="C124" s="20" t="s">
        <v>144</v>
      </c>
      <c r="D124" s="31"/>
      <c r="E124" s="31"/>
      <c r="F124" s="31"/>
      <c r="G124" s="31"/>
      <c r="H124" s="31"/>
      <c r="I124" s="31"/>
      <c r="J124" s="31"/>
      <c r="K124" s="31"/>
      <c r="L124" s="5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2" customHeight="1">
      <c r="A126" s="29"/>
      <c r="B126" s="30"/>
      <c r="C126" s="26" t="s">
        <v>13</v>
      </c>
      <c r="D126" s="31"/>
      <c r="E126" s="31"/>
      <c r="F126" s="31"/>
      <c r="G126" s="31"/>
      <c r="H126" s="31"/>
      <c r="I126" s="31"/>
      <c r="J126" s="31"/>
      <c r="K126" s="31"/>
      <c r="L126" s="5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16.5" customHeight="1">
      <c r="A127" s="29"/>
      <c r="B127" s="30"/>
      <c r="C127" s="31"/>
      <c r="D127" s="31"/>
      <c r="E127" s="174" t="str">
        <f>E7</f>
        <v>Rekonstrukcia objektu Biovetska 36 Nitra - 1.etapa</v>
      </c>
      <c r="F127" s="26"/>
      <c r="G127" s="26"/>
      <c r="H127" s="26"/>
      <c r="I127" s="31"/>
      <c r="J127" s="31"/>
      <c r="K127" s="31"/>
      <c r="L127" s="5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2" customHeight="1">
      <c r="A128" s="29"/>
      <c r="B128" s="30"/>
      <c r="C128" s="26" t="s">
        <v>116</v>
      </c>
      <c r="D128" s="31"/>
      <c r="E128" s="31"/>
      <c r="F128" s="31"/>
      <c r="G128" s="31"/>
      <c r="H128" s="31"/>
      <c r="I128" s="31"/>
      <c r="J128" s="31"/>
      <c r="K128" s="31"/>
      <c r="L128" s="5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2" customFormat="1" ht="16.5" customHeight="1">
      <c r="A129" s="29"/>
      <c r="B129" s="30"/>
      <c r="C129" s="31"/>
      <c r="D129" s="31"/>
      <c r="E129" s="72" t="str">
        <f>E9</f>
        <v>01 - SO 01 Dvojdom</v>
      </c>
      <c r="F129" s="31"/>
      <c r="G129" s="31"/>
      <c r="H129" s="31"/>
      <c r="I129" s="31"/>
      <c r="J129" s="31"/>
      <c r="K129" s="31"/>
      <c r="L129" s="59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="2" customFormat="1" ht="6.96" customHeight="1">
      <c r="A130" s="29"/>
      <c r="B130" s="30"/>
      <c r="C130" s="31"/>
      <c r="D130" s="31"/>
      <c r="E130" s="31"/>
      <c r="F130" s="31"/>
      <c r="G130" s="31"/>
      <c r="H130" s="31"/>
      <c r="I130" s="31"/>
      <c r="J130" s="31"/>
      <c r="K130" s="31"/>
      <c r="L130" s="59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="2" customFormat="1" ht="12" customHeight="1">
      <c r="A131" s="29"/>
      <c r="B131" s="30"/>
      <c r="C131" s="26" t="s">
        <v>17</v>
      </c>
      <c r="D131" s="31"/>
      <c r="E131" s="31"/>
      <c r="F131" s="23" t="str">
        <f>F12</f>
        <v xml:space="preserve">Biovetská </v>
      </c>
      <c r="G131" s="31"/>
      <c r="H131" s="31"/>
      <c r="I131" s="26" t="s">
        <v>19</v>
      </c>
      <c r="J131" s="75" t="str">
        <f>IF(J12="","",J12)</f>
        <v>19. 12. 2022</v>
      </c>
      <c r="K131" s="31"/>
      <c r="L131" s="5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="2" customFormat="1" ht="6.96" customHeight="1">
      <c r="A132" s="29"/>
      <c r="B132" s="30"/>
      <c r="C132" s="31"/>
      <c r="D132" s="31"/>
      <c r="E132" s="31"/>
      <c r="F132" s="31"/>
      <c r="G132" s="31"/>
      <c r="H132" s="31"/>
      <c r="I132" s="31"/>
      <c r="J132" s="31"/>
      <c r="K132" s="31"/>
      <c r="L132" s="59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="2" customFormat="1" ht="25.65" customHeight="1">
      <c r="A133" s="29"/>
      <c r="B133" s="30"/>
      <c r="C133" s="26" t="s">
        <v>21</v>
      </c>
      <c r="D133" s="31"/>
      <c r="E133" s="31"/>
      <c r="F133" s="23" t="str">
        <f>E15</f>
        <v>Mesto Nitra</v>
      </c>
      <c r="G133" s="31"/>
      <c r="H133" s="31"/>
      <c r="I133" s="26" t="s">
        <v>29</v>
      </c>
      <c r="J133" s="27" t="str">
        <f>E21</f>
        <v xml:space="preserve">SOAR - ING. BÁRTA JIŘÍ </v>
      </c>
      <c r="K133" s="31"/>
      <c r="L133" s="59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="2" customFormat="1" ht="15.15" customHeight="1">
      <c r="A134" s="29"/>
      <c r="B134" s="30"/>
      <c r="C134" s="26" t="s">
        <v>25</v>
      </c>
      <c r="D134" s="31"/>
      <c r="E134" s="31"/>
      <c r="F134" s="23" t="str">
        <f>IF(E18="","",E18)</f>
        <v>PP INVEST, s.r.o.</v>
      </c>
      <c r="G134" s="31"/>
      <c r="H134" s="31"/>
      <c r="I134" s="26" t="s">
        <v>32</v>
      </c>
      <c r="J134" s="27" t="str">
        <f>E24</f>
        <v>Ing. Martin Rusnák</v>
      </c>
      <c r="K134" s="31"/>
      <c r="L134" s="5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="2" customFormat="1" ht="10.32" customHeight="1">
      <c r="A135" s="29"/>
      <c r="B135" s="30"/>
      <c r="C135" s="31"/>
      <c r="D135" s="31"/>
      <c r="E135" s="31"/>
      <c r="F135" s="31"/>
      <c r="G135" s="31"/>
      <c r="H135" s="31"/>
      <c r="I135" s="31"/>
      <c r="J135" s="31"/>
      <c r="K135" s="31"/>
      <c r="L135" s="59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="11" customFormat="1" ht="29.28" customHeight="1">
      <c r="A136" s="191"/>
      <c r="B136" s="192"/>
      <c r="C136" s="193" t="s">
        <v>145</v>
      </c>
      <c r="D136" s="194" t="s">
        <v>60</v>
      </c>
      <c r="E136" s="194" t="s">
        <v>56</v>
      </c>
      <c r="F136" s="194" t="s">
        <v>57</v>
      </c>
      <c r="G136" s="194" t="s">
        <v>146</v>
      </c>
      <c r="H136" s="194" t="s">
        <v>147</v>
      </c>
      <c r="I136" s="194" t="s">
        <v>148</v>
      </c>
      <c r="J136" s="195" t="s">
        <v>120</v>
      </c>
      <c r="K136" s="196" t="s">
        <v>149</v>
      </c>
      <c r="L136" s="197"/>
      <c r="M136" s="96" t="s">
        <v>1</v>
      </c>
      <c r="N136" s="97" t="s">
        <v>39</v>
      </c>
      <c r="O136" s="97" t="s">
        <v>150</v>
      </c>
      <c r="P136" s="97" t="s">
        <v>151</v>
      </c>
      <c r="Q136" s="97" t="s">
        <v>152</v>
      </c>
      <c r="R136" s="97" t="s">
        <v>153</v>
      </c>
      <c r="S136" s="97" t="s">
        <v>154</v>
      </c>
      <c r="T136" s="98" t="s">
        <v>155</v>
      </c>
      <c r="U136" s="191"/>
      <c r="V136" s="191"/>
      <c r="W136" s="191"/>
      <c r="X136" s="191"/>
      <c r="Y136" s="191"/>
      <c r="Z136" s="191"/>
      <c r="AA136" s="191"/>
      <c r="AB136" s="191"/>
      <c r="AC136" s="191"/>
      <c r="AD136" s="191"/>
      <c r="AE136" s="191"/>
    </row>
    <row r="137" s="2" customFormat="1" ht="22.8" customHeight="1">
      <c r="A137" s="29"/>
      <c r="B137" s="30"/>
      <c r="C137" s="103" t="s">
        <v>121</v>
      </c>
      <c r="D137" s="31"/>
      <c r="E137" s="31"/>
      <c r="F137" s="31"/>
      <c r="G137" s="31"/>
      <c r="H137" s="31"/>
      <c r="I137" s="31"/>
      <c r="J137" s="198">
        <f>BK137</f>
        <v>182627.77000000002</v>
      </c>
      <c r="K137" s="31"/>
      <c r="L137" s="35"/>
      <c r="M137" s="99"/>
      <c r="N137" s="199"/>
      <c r="O137" s="100"/>
      <c r="P137" s="200">
        <f>P138+P214</f>
        <v>1610.0676189999999</v>
      </c>
      <c r="Q137" s="100"/>
      <c r="R137" s="200">
        <f>R138+R214</f>
        <v>79.024803404500005</v>
      </c>
      <c r="S137" s="100"/>
      <c r="T137" s="201">
        <f>T138+T214</f>
        <v>54.480305000000001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74</v>
      </c>
      <c r="AU137" s="14" t="s">
        <v>122</v>
      </c>
      <c r="BK137" s="202">
        <f>BK138+BK214</f>
        <v>182627.77000000002</v>
      </c>
    </row>
    <row r="138" s="12" customFormat="1" ht="25.92" customHeight="1">
      <c r="A138" s="12"/>
      <c r="B138" s="203"/>
      <c r="C138" s="204"/>
      <c r="D138" s="205" t="s">
        <v>74</v>
      </c>
      <c r="E138" s="206" t="s">
        <v>156</v>
      </c>
      <c r="F138" s="206" t="s">
        <v>157</v>
      </c>
      <c r="G138" s="204"/>
      <c r="H138" s="204"/>
      <c r="I138" s="204"/>
      <c r="J138" s="207">
        <f>BK138</f>
        <v>57038.380000000005</v>
      </c>
      <c r="K138" s="204"/>
      <c r="L138" s="208"/>
      <c r="M138" s="209"/>
      <c r="N138" s="210"/>
      <c r="O138" s="210"/>
      <c r="P138" s="211">
        <f>P139+P143+P153+P178</f>
        <v>1339.4717508799999</v>
      </c>
      <c r="Q138" s="210"/>
      <c r="R138" s="211">
        <f>R139+R143+R153+R178</f>
        <v>78.042885551099999</v>
      </c>
      <c r="S138" s="210"/>
      <c r="T138" s="212">
        <f>T139+T143+T153+T178</f>
        <v>53.976939999999999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83</v>
      </c>
      <c r="AT138" s="214" t="s">
        <v>74</v>
      </c>
      <c r="AU138" s="214" t="s">
        <v>75</v>
      </c>
      <c r="AY138" s="213" t="s">
        <v>158</v>
      </c>
      <c r="BK138" s="215">
        <f>BK139+BK143+BK153+BK178</f>
        <v>57038.380000000005</v>
      </c>
    </row>
    <row r="139" s="12" customFormat="1" ht="22.8" customHeight="1">
      <c r="A139" s="12"/>
      <c r="B139" s="203"/>
      <c r="C139" s="204"/>
      <c r="D139" s="205" t="s">
        <v>74</v>
      </c>
      <c r="E139" s="216" t="s">
        <v>83</v>
      </c>
      <c r="F139" s="216" t="s">
        <v>159</v>
      </c>
      <c r="G139" s="204"/>
      <c r="H139" s="204"/>
      <c r="I139" s="204"/>
      <c r="J139" s="217">
        <f>BK139</f>
        <v>251.45999999999998</v>
      </c>
      <c r="K139" s="204"/>
      <c r="L139" s="208"/>
      <c r="M139" s="209"/>
      <c r="N139" s="210"/>
      <c r="O139" s="210"/>
      <c r="P139" s="211">
        <f>SUM(P140:P142)</f>
        <v>15.684000000000001</v>
      </c>
      <c r="Q139" s="210"/>
      <c r="R139" s="211">
        <f>SUM(R140:R142)</f>
        <v>0</v>
      </c>
      <c r="S139" s="210"/>
      <c r="T139" s="212">
        <f>SUM(T140:T142)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3" t="s">
        <v>83</v>
      </c>
      <c r="AT139" s="214" t="s">
        <v>74</v>
      </c>
      <c r="AU139" s="214" t="s">
        <v>83</v>
      </c>
      <c r="AY139" s="213" t="s">
        <v>158</v>
      </c>
      <c r="BK139" s="215">
        <f>SUM(BK140:BK142)</f>
        <v>251.45999999999998</v>
      </c>
    </row>
    <row r="140" s="2" customFormat="1" ht="24.15" customHeight="1">
      <c r="A140" s="29"/>
      <c r="B140" s="30"/>
      <c r="C140" s="218" t="s">
        <v>160</v>
      </c>
      <c r="D140" s="218" t="s">
        <v>161</v>
      </c>
      <c r="E140" s="219" t="s">
        <v>162</v>
      </c>
      <c r="F140" s="220" t="s">
        <v>163</v>
      </c>
      <c r="G140" s="221" t="s">
        <v>164</v>
      </c>
      <c r="H140" s="222">
        <v>60</v>
      </c>
      <c r="I140" s="223">
        <v>2.1000000000000001</v>
      </c>
      <c r="J140" s="223">
        <f>ROUND(I140*H140,2)</f>
        <v>126</v>
      </c>
      <c r="K140" s="224"/>
      <c r="L140" s="35"/>
      <c r="M140" s="225" t="s">
        <v>1</v>
      </c>
      <c r="N140" s="226" t="s">
        <v>41</v>
      </c>
      <c r="O140" s="227">
        <v>0.16300000000000001</v>
      </c>
      <c r="P140" s="227">
        <f>O140*H140</f>
        <v>9.7800000000000011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165</v>
      </c>
      <c r="AT140" s="229" t="s">
        <v>161</v>
      </c>
      <c r="AU140" s="229" t="s">
        <v>166</v>
      </c>
      <c r="AY140" s="14" t="s">
        <v>158</v>
      </c>
      <c r="BE140" s="230">
        <f>IF(N140="základná",J140,0)</f>
        <v>0</v>
      </c>
      <c r="BF140" s="230">
        <f>IF(N140="znížená",J140,0)</f>
        <v>126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166</v>
      </c>
      <c r="BK140" s="230">
        <f>ROUND(I140*H140,2)</f>
        <v>126</v>
      </c>
      <c r="BL140" s="14" t="s">
        <v>165</v>
      </c>
      <c r="BM140" s="229" t="s">
        <v>166</v>
      </c>
    </row>
    <row r="141" s="2" customFormat="1" ht="37.8" customHeight="1">
      <c r="A141" s="29"/>
      <c r="B141" s="30"/>
      <c r="C141" s="218" t="s">
        <v>167</v>
      </c>
      <c r="D141" s="218" t="s">
        <v>161</v>
      </c>
      <c r="E141" s="219" t="s">
        <v>168</v>
      </c>
      <c r="F141" s="220" t="s">
        <v>169</v>
      </c>
      <c r="G141" s="221" t="s">
        <v>170</v>
      </c>
      <c r="H141" s="222">
        <v>1</v>
      </c>
      <c r="I141" s="223">
        <v>59.950000000000003</v>
      </c>
      <c r="J141" s="223">
        <f>ROUND(I141*H141,2)</f>
        <v>59.950000000000003</v>
      </c>
      <c r="K141" s="224"/>
      <c r="L141" s="35"/>
      <c r="M141" s="225" t="s">
        <v>1</v>
      </c>
      <c r="N141" s="226" t="s">
        <v>41</v>
      </c>
      <c r="O141" s="227">
        <v>2.9609999999999999</v>
      </c>
      <c r="P141" s="227">
        <f>O141*H141</f>
        <v>2.9609999999999999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165</v>
      </c>
      <c r="AT141" s="229" t="s">
        <v>161</v>
      </c>
      <c r="AU141" s="229" t="s">
        <v>166</v>
      </c>
      <c r="AY141" s="14" t="s">
        <v>158</v>
      </c>
      <c r="BE141" s="230">
        <f>IF(N141="základná",J141,0)</f>
        <v>0</v>
      </c>
      <c r="BF141" s="230">
        <f>IF(N141="znížená",J141,0)</f>
        <v>59.950000000000003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166</v>
      </c>
      <c r="BK141" s="230">
        <f>ROUND(I141*H141,2)</f>
        <v>59.950000000000003</v>
      </c>
      <c r="BL141" s="14" t="s">
        <v>165</v>
      </c>
      <c r="BM141" s="229" t="s">
        <v>165</v>
      </c>
    </row>
    <row r="142" s="2" customFormat="1" ht="33" customHeight="1">
      <c r="A142" s="29"/>
      <c r="B142" s="30"/>
      <c r="C142" s="218" t="s">
        <v>171</v>
      </c>
      <c r="D142" s="218" t="s">
        <v>161</v>
      </c>
      <c r="E142" s="219" t="s">
        <v>172</v>
      </c>
      <c r="F142" s="220" t="s">
        <v>173</v>
      </c>
      <c r="G142" s="221" t="s">
        <v>174</v>
      </c>
      <c r="H142" s="222">
        <v>1.5</v>
      </c>
      <c r="I142" s="223">
        <v>43.670000000000002</v>
      </c>
      <c r="J142" s="223">
        <f>ROUND(I142*H142,2)</f>
        <v>65.510000000000005</v>
      </c>
      <c r="K142" s="224"/>
      <c r="L142" s="35"/>
      <c r="M142" s="225" t="s">
        <v>1</v>
      </c>
      <c r="N142" s="226" t="s">
        <v>41</v>
      </c>
      <c r="O142" s="227">
        <v>1.962</v>
      </c>
      <c r="P142" s="227">
        <f>O142*H142</f>
        <v>2.9430000000000001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165</v>
      </c>
      <c r="AT142" s="229" t="s">
        <v>161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65.510000000000005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65.510000000000005</v>
      </c>
      <c r="BL142" s="14" t="s">
        <v>165</v>
      </c>
      <c r="BM142" s="229" t="s">
        <v>175</v>
      </c>
    </row>
    <row r="143" s="12" customFormat="1" ht="22.8" customHeight="1">
      <c r="A143" s="12"/>
      <c r="B143" s="203"/>
      <c r="C143" s="204"/>
      <c r="D143" s="205" t="s">
        <v>74</v>
      </c>
      <c r="E143" s="216" t="s">
        <v>176</v>
      </c>
      <c r="F143" s="216" t="s">
        <v>177</v>
      </c>
      <c r="G143" s="204"/>
      <c r="H143" s="204"/>
      <c r="I143" s="204"/>
      <c r="J143" s="217">
        <f>BK143</f>
        <v>2412.4099999999999</v>
      </c>
      <c r="K143" s="204"/>
      <c r="L143" s="208"/>
      <c r="M143" s="209"/>
      <c r="N143" s="210"/>
      <c r="O143" s="210"/>
      <c r="P143" s="211">
        <f>SUM(P144:P152)</f>
        <v>8.6144492100000001</v>
      </c>
      <c r="Q143" s="210"/>
      <c r="R143" s="211">
        <f>SUM(R144:R152)</f>
        <v>1.61350924</v>
      </c>
      <c r="S143" s="210"/>
      <c r="T143" s="212">
        <f>SUM(T144:T152)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83</v>
      </c>
      <c r="AT143" s="214" t="s">
        <v>74</v>
      </c>
      <c r="AU143" s="214" t="s">
        <v>83</v>
      </c>
      <c r="AY143" s="213" t="s">
        <v>158</v>
      </c>
      <c r="BK143" s="215">
        <f>SUM(BK144:BK152)</f>
        <v>2412.4099999999999</v>
      </c>
    </row>
    <row r="144" s="2" customFormat="1" ht="24.15" customHeight="1">
      <c r="A144" s="29"/>
      <c r="B144" s="30"/>
      <c r="C144" s="218" t="s">
        <v>83</v>
      </c>
      <c r="D144" s="218" t="s">
        <v>161</v>
      </c>
      <c r="E144" s="219" t="s">
        <v>178</v>
      </c>
      <c r="F144" s="220" t="s">
        <v>179</v>
      </c>
      <c r="G144" s="221" t="s">
        <v>180</v>
      </c>
      <c r="H144" s="222">
        <v>0.879</v>
      </c>
      <c r="I144" s="223">
        <v>249.63</v>
      </c>
      <c r="J144" s="223">
        <f>ROUND(I144*H144,2)</f>
        <v>219.41999999999999</v>
      </c>
      <c r="K144" s="224"/>
      <c r="L144" s="35"/>
      <c r="M144" s="225" t="s">
        <v>1</v>
      </c>
      <c r="N144" s="226" t="s">
        <v>41</v>
      </c>
      <c r="O144" s="227">
        <v>3.6274899999999999</v>
      </c>
      <c r="P144" s="227">
        <f>O144*H144</f>
        <v>3.1885637099999999</v>
      </c>
      <c r="Q144" s="227">
        <v>1.6780600000000001</v>
      </c>
      <c r="R144" s="227">
        <f>Q144*H144</f>
        <v>1.47501474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165</v>
      </c>
      <c r="AT144" s="229" t="s">
        <v>161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219.41999999999999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219.41999999999999</v>
      </c>
      <c r="BL144" s="14" t="s">
        <v>165</v>
      </c>
      <c r="BM144" s="229" t="s">
        <v>181</v>
      </c>
    </row>
    <row r="145" s="2" customFormat="1" ht="24.15" customHeight="1">
      <c r="A145" s="29"/>
      <c r="B145" s="30"/>
      <c r="C145" s="218" t="s">
        <v>166</v>
      </c>
      <c r="D145" s="218" t="s">
        <v>161</v>
      </c>
      <c r="E145" s="219" t="s">
        <v>182</v>
      </c>
      <c r="F145" s="220" t="s">
        <v>183</v>
      </c>
      <c r="G145" s="221" t="s">
        <v>180</v>
      </c>
      <c r="H145" s="222">
        <v>0.56399999999999995</v>
      </c>
      <c r="I145" s="223">
        <v>300</v>
      </c>
      <c r="J145" s="223">
        <f>ROUND(I145*H145,2)</f>
        <v>169.19999999999999</v>
      </c>
      <c r="K145" s="224"/>
      <c r="L145" s="35"/>
      <c r="M145" s="225" t="s">
        <v>1</v>
      </c>
      <c r="N145" s="226" t="s">
        <v>41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165</v>
      </c>
      <c r="AT145" s="229" t="s">
        <v>161</v>
      </c>
      <c r="AU145" s="229" t="s">
        <v>166</v>
      </c>
      <c r="AY145" s="14" t="s">
        <v>158</v>
      </c>
      <c r="BE145" s="230">
        <f>IF(N145="základná",J145,0)</f>
        <v>0</v>
      </c>
      <c r="BF145" s="230">
        <f>IF(N145="znížená",J145,0)</f>
        <v>169.19999999999999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166</v>
      </c>
      <c r="BK145" s="230">
        <f>ROUND(I145*H145,2)</f>
        <v>169.19999999999999</v>
      </c>
      <c r="BL145" s="14" t="s">
        <v>165</v>
      </c>
      <c r="BM145" s="229" t="s">
        <v>109</v>
      </c>
    </row>
    <row r="146" s="2" customFormat="1" ht="24.15" customHeight="1">
      <c r="A146" s="29"/>
      <c r="B146" s="30"/>
      <c r="C146" s="218" t="s">
        <v>176</v>
      </c>
      <c r="D146" s="218" t="s">
        <v>161</v>
      </c>
      <c r="E146" s="219" t="s">
        <v>184</v>
      </c>
      <c r="F146" s="220" t="s">
        <v>185</v>
      </c>
      <c r="G146" s="221" t="s">
        <v>180</v>
      </c>
      <c r="H146" s="222">
        <v>1.6499999999999999</v>
      </c>
      <c r="I146" s="223">
        <v>300</v>
      </c>
      <c r="J146" s="223">
        <f>ROUND(I146*H146,2)</f>
        <v>495</v>
      </c>
      <c r="K146" s="224"/>
      <c r="L146" s="35"/>
      <c r="M146" s="225" t="s">
        <v>1</v>
      </c>
      <c r="N146" s="226" t="s">
        <v>41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165</v>
      </c>
      <c r="AT146" s="229" t="s">
        <v>161</v>
      </c>
      <c r="AU146" s="229" t="s">
        <v>166</v>
      </c>
      <c r="AY146" s="14" t="s">
        <v>158</v>
      </c>
      <c r="BE146" s="230">
        <f>IF(N146="základná",J146,0)</f>
        <v>0</v>
      </c>
      <c r="BF146" s="230">
        <f>IF(N146="znížená",J146,0)</f>
        <v>495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166</v>
      </c>
      <c r="BK146" s="230">
        <f>ROUND(I146*H146,2)</f>
        <v>495</v>
      </c>
      <c r="BL146" s="14" t="s">
        <v>165</v>
      </c>
      <c r="BM146" s="229" t="s">
        <v>186</v>
      </c>
    </row>
    <row r="147" s="2" customFormat="1" ht="24.15" customHeight="1">
      <c r="A147" s="29"/>
      <c r="B147" s="30"/>
      <c r="C147" s="218" t="s">
        <v>165</v>
      </c>
      <c r="D147" s="218" t="s">
        <v>161</v>
      </c>
      <c r="E147" s="219" t="s">
        <v>187</v>
      </c>
      <c r="F147" s="220" t="s">
        <v>188</v>
      </c>
      <c r="G147" s="221" t="s">
        <v>189</v>
      </c>
      <c r="H147" s="222">
        <v>2</v>
      </c>
      <c r="I147" s="223">
        <v>6.1799999999999997</v>
      </c>
      <c r="J147" s="223">
        <f>ROUND(I147*H147,2)</f>
        <v>12.359999999999999</v>
      </c>
      <c r="K147" s="224"/>
      <c r="L147" s="35"/>
      <c r="M147" s="225" t="s">
        <v>1</v>
      </c>
      <c r="N147" s="226" t="s">
        <v>41</v>
      </c>
      <c r="O147" s="227">
        <v>0.23100000000000001</v>
      </c>
      <c r="P147" s="227">
        <f>O147*H147</f>
        <v>0.46200000000000002</v>
      </c>
      <c r="Q147" s="227">
        <v>0.0059820000000000003</v>
      </c>
      <c r="R147" s="227">
        <f>Q147*H147</f>
        <v>0.011964000000000001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165</v>
      </c>
      <c r="AT147" s="229" t="s">
        <v>161</v>
      </c>
      <c r="AU147" s="229" t="s">
        <v>166</v>
      </c>
      <c r="AY147" s="14" t="s">
        <v>158</v>
      </c>
      <c r="BE147" s="230">
        <f>IF(N147="základná",J147,0)</f>
        <v>0</v>
      </c>
      <c r="BF147" s="230">
        <f>IF(N147="znížená",J147,0)</f>
        <v>12.359999999999999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166</v>
      </c>
      <c r="BK147" s="230">
        <f>ROUND(I147*H147,2)</f>
        <v>12.359999999999999</v>
      </c>
      <c r="BL147" s="14" t="s">
        <v>165</v>
      </c>
      <c r="BM147" s="229" t="s">
        <v>190</v>
      </c>
    </row>
    <row r="148" s="2" customFormat="1" ht="21.75" customHeight="1">
      <c r="A148" s="29"/>
      <c r="B148" s="30"/>
      <c r="C148" s="231" t="s">
        <v>191</v>
      </c>
      <c r="D148" s="231" t="s">
        <v>192</v>
      </c>
      <c r="E148" s="232" t="s">
        <v>193</v>
      </c>
      <c r="F148" s="233" t="s">
        <v>194</v>
      </c>
      <c r="G148" s="234" t="s">
        <v>189</v>
      </c>
      <c r="H148" s="235">
        <v>2</v>
      </c>
      <c r="I148" s="236">
        <v>16.73</v>
      </c>
      <c r="J148" s="236">
        <f>ROUND(I148*H148,2)</f>
        <v>33.460000000000001</v>
      </c>
      <c r="K148" s="237"/>
      <c r="L148" s="238"/>
      <c r="M148" s="239" t="s">
        <v>1</v>
      </c>
      <c r="N148" s="240" t="s">
        <v>41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181</v>
      </c>
      <c r="AT148" s="229" t="s">
        <v>192</v>
      </c>
      <c r="AU148" s="229" t="s">
        <v>166</v>
      </c>
      <c r="AY148" s="14" t="s">
        <v>158</v>
      </c>
      <c r="BE148" s="230">
        <f>IF(N148="základná",J148,0)</f>
        <v>0</v>
      </c>
      <c r="BF148" s="230">
        <f>IF(N148="znížená",J148,0)</f>
        <v>33.460000000000001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33.460000000000001</v>
      </c>
      <c r="BL148" s="14" t="s">
        <v>165</v>
      </c>
      <c r="BM148" s="229" t="s">
        <v>195</v>
      </c>
    </row>
    <row r="149" s="2" customFormat="1" ht="24.15" customHeight="1">
      <c r="A149" s="29"/>
      <c r="B149" s="30"/>
      <c r="C149" s="218" t="s">
        <v>175</v>
      </c>
      <c r="D149" s="218" t="s">
        <v>161</v>
      </c>
      <c r="E149" s="219" t="s">
        <v>196</v>
      </c>
      <c r="F149" s="220" t="s">
        <v>197</v>
      </c>
      <c r="G149" s="221" t="s">
        <v>189</v>
      </c>
      <c r="H149" s="222">
        <v>10</v>
      </c>
      <c r="I149" s="223">
        <v>7.7199999999999998</v>
      </c>
      <c r="J149" s="223">
        <f>ROUND(I149*H149,2)</f>
        <v>77.200000000000003</v>
      </c>
      <c r="K149" s="224"/>
      <c r="L149" s="35"/>
      <c r="M149" s="225" t="s">
        <v>1</v>
      </c>
      <c r="N149" s="226" t="s">
        <v>41</v>
      </c>
      <c r="O149" s="227">
        <v>0.28699999999999998</v>
      </c>
      <c r="P149" s="227">
        <f>O149*H149</f>
        <v>2.8699999999999997</v>
      </c>
      <c r="Q149" s="227">
        <v>0.0079760000000000005</v>
      </c>
      <c r="R149" s="227">
        <f>Q149*H149</f>
        <v>0.079759999999999998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165</v>
      </c>
      <c r="AT149" s="229" t="s">
        <v>161</v>
      </c>
      <c r="AU149" s="229" t="s">
        <v>166</v>
      </c>
      <c r="AY149" s="14" t="s">
        <v>158</v>
      </c>
      <c r="BE149" s="230">
        <f>IF(N149="základná",J149,0)</f>
        <v>0</v>
      </c>
      <c r="BF149" s="230">
        <f>IF(N149="znížená",J149,0)</f>
        <v>77.200000000000003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166</v>
      </c>
      <c r="BK149" s="230">
        <f>ROUND(I149*H149,2)</f>
        <v>77.200000000000003</v>
      </c>
      <c r="BL149" s="14" t="s">
        <v>165</v>
      </c>
      <c r="BM149" s="229" t="s">
        <v>198</v>
      </c>
    </row>
    <row r="150" s="2" customFormat="1" ht="21.75" customHeight="1">
      <c r="A150" s="29"/>
      <c r="B150" s="30"/>
      <c r="C150" s="231" t="s">
        <v>199</v>
      </c>
      <c r="D150" s="231" t="s">
        <v>192</v>
      </c>
      <c r="E150" s="232" t="s">
        <v>200</v>
      </c>
      <c r="F150" s="233" t="s">
        <v>201</v>
      </c>
      <c r="G150" s="234" t="s">
        <v>189</v>
      </c>
      <c r="H150" s="235">
        <v>10</v>
      </c>
      <c r="I150" s="236">
        <v>20.489999999999998</v>
      </c>
      <c r="J150" s="236">
        <f>ROUND(I150*H150,2)</f>
        <v>204.90000000000001</v>
      </c>
      <c r="K150" s="237"/>
      <c r="L150" s="238"/>
      <c r="M150" s="239" t="s">
        <v>1</v>
      </c>
      <c r="N150" s="240" t="s">
        <v>41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181</v>
      </c>
      <c r="AT150" s="229" t="s">
        <v>192</v>
      </c>
      <c r="AU150" s="229" t="s">
        <v>166</v>
      </c>
      <c r="AY150" s="14" t="s">
        <v>158</v>
      </c>
      <c r="BE150" s="230">
        <f>IF(N150="základná",J150,0)</f>
        <v>0</v>
      </c>
      <c r="BF150" s="230">
        <f>IF(N150="znížená",J150,0)</f>
        <v>204.90000000000001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204.90000000000001</v>
      </c>
      <c r="BL150" s="14" t="s">
        <v>165</v>
      </c>
      <c r="BM150" s="229" t="s">
        <v>7</v>
      </c>
    </row>
    <row r="151" s="2" customFormat="1" ht="21.75" customHeight="1">
      <c r="A151" s="29"/>
      <c r="B151" s="30"/>
      <c r="C151" s="218" t="s">
        <v>181</v>
      </c>
      <c r="D151" s="218" t="s">
        <v>161</v>
      </c>
      <c r="E151" s="219" t="s">
        <v>202</v>
      </c>
      <c r="F151" s="220" t="s">
        <v>203</v>
      </c>
      <c r="G151" s="221" t="s">
        <v>164</v>
      </c>
      <c r="H151" s="222">
        <v>4.0250000000000004</v>
      </c>
      <c r="I151" s="223">
        <v>12.49</v>
      </c>
      <c r="J151" s="223">
        <f>ROUND(I151*H151,2)</f>
        <v>50.270000000000003</v>
      </c>
      <c r="K151" s="224"/>
      <c r="L151" s="35"/>
      <c r="M151" s="225" t="s">
        <v>1</v>
      </c>
      <c r="N151" s="226" t="s">
        <v>41</v>
      </c>
      <c r="O151" s="227">
        <v>0.52022000000000002</v>
      </c>
      <c r="P151" s="227">
        <f>O151*H151</f>
        <v>2.0938855000000003</v>
      </c>
      <c r="Q151" s="227">
        <v>0.01162</v>
      </c>
      <c r="R151" s="227">
        <f>Q151*H151</f>
        <v>0.046770500000000007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165</v>
      </c>
      <c r="AT151" s="229" t="s">
        <v>161</v>
      </c>
      <c r="AU151" s="229" t="s">
        <v>166</v>
      </c>
      <c r="AY151" s="14" t="s">
        <v>158</v>
      </c>
      <c r="BE151" s="230">
        <f>IF(N151="základná",J151,0)</f>
        <v>0</v>
      </c>
      <c r="BF151" s="230">
        <f>IF(N151="znížená",J151,0)</f>
        <v>50.270000000000003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50.270000000000003</v>
      </c>
      <c r="BL151" s="14" t="s">
        <v>165</v>
      </c>
      <c r="BM151" s="229" t="s">
        <v>204</v>
      </c>
    </row>
    <row r="152" s="2" customFormat="1" ht="24.15" customHeight="1">
      <c r="A152" s="29"/>
      <c r="B152" s="30"/>
      <c r="C152" s="218" t="s">
        <v>205</v>
      </c>
      <c r="D152" s="218" t="s">
        <v>161</v>
      </c>
      <c r="E152" s="219" t="s">
        <v>206</v>
      </c>
      <c r="F152" s="220" t="s">
        <v>207</v>
      </c>
      <c r="G152" s="221" t="s">
        <v>164</v>
      </c>
      <c r="H152" s="222">
        <v>39.136000000000003</v>
      </c>
      <c r="I152" s="223">
        <v>29.399999999999999</v>
      </c>
      <c r="J152" s="223">
        <f>ROUND(I152*H152,2)</f>
        <v>1150.5999999999999</v>
      </c>
      <c r="K152" s="224"/>
      <c r="L152" s="35"/>
      <c r="M152" s="225" t="s">
        <v>1</v>
      </c>
      <c r="N152" s="226" t="s">
        <v>41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165</v>
      </c>
      <c r="AT152" s="229" t="s">
        <v>161</v>
      </c>
      <c r="AU152" s="229" t="s">
        <v>166</v>
      </c>
      <c r="AY152" s="14" t="s">
        <v>158</v>
      </c>
      <c r="BE152" s="230">
        <f>IF(N152="základná",J152,0)</f>
        <v>0</v>
      </c>
      <c r="BF152" s="230">
        <f>IF(N152="znížená",J152,0)</f>
        <v>1150.5999999999999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166</v>
      </c>
      <c r="BK152" s="230">
        <f>ROUND(I152*H152,2)</f>
        <v>1150.5999999999999</v>
      </c>
      <c r="BL152" s="14" t="s">
        <v>165</v>
      </c>
      <c r="BM152" s="229" t="s">
        <v>208</v>
      </c>
    </row>
    <row r="153" s="12" customFormat="1" ht="22.8" customHeight="1">
      <c r="A153" s="12"/>
      <c r="B153" s="203"/>
      <c r="C153" s="204"/>
      <c r="D153" s="205" t="s">
        <v>74</v>
      </c>
      <c r="E153" s="216" t="s">
        <v>175</v>
      </c>
      <c r="F153" s="216" t="s">
        <v>209</v>
      </c>
      <c r="G153" s="204"/>
      <c r="H153" s="204"/>
      <c r="I153" s="204"/>
      <c r="J153" s="217">
        <f>BK153</f>
        <v>36255.110000000001</v>
      </c>
      <c r="K153" s="204"/>
      <c r="L153" s="208"/>
      <c r="M153" s="209"/>
      <c r="N153" s="210"/>
      <c r="O153" s="210"/>
      <c r="P153" s="211">
        <f>SUM(P154:P177)</f>
        <v>668.40864056999999</v>
      </c>
      <c r="Q153" s="210"/>
      <c r="R153" s="211">
        <f>SUM(R154:R177)</f>
        <v>44.494480203400002</v>
      </c>
      <c r="S153" s="210"/>
      <c r="T153" s="212">
        <f>SUM(T154:T177)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3" t="s">
        <v>83</v>
      </c>
      <c r="AT153" s="214" t="s">
        <v>74</v>
      </c>
      <c r="AU153" s="214" t="s">
        <v>83</v>
      </c>
      <c r="AY153" s="213" t="s">
        <v>158</v>
      </c>
      <c r="BK153" s="215">
        <f>SUM(BK154:BK177)</f>
        <v>36255.110000000001</v>
      </c>
    </row>
    <row r="154" s="2" customFormat="1" ht="24.15" customHeight="1">
      <c r="A154" s="29"/>
      <c r="B154" s="30"/>
      <c r="C154" s="218" t="s">
        <v>109</v>
      </c>
      <c r="D154" s="218" t="s">
        <v>161</v>
      </c>
      <c r="E154" s="219" t="s">
        <v>210</v>
      </c>
      <c r="F154" s="220" t="s">
        <v>211</v>
      </c>
      <c r="G154" s="221" t="s">
        <v>164</v>
      </c>
      <c r="H154" s="222">
        <v>341.58999999999997</v>
      </c>
      <c r="I154" s="223">
        <v>1.9299999999999999</v>
      </c>
      <c r="J154" s="223">
        <f>ROUND(I154*H154,2)</f>
        <v>659.26999999999998</v>
      </c>
      <c r="K154" s="224"/>
      <c r="L154" s="35"/>
      <c r="M154" s="225" t="s">
        <v>1</v>
      </c>
      <c r="N154" s="226" t="s">
        <v>41</v>
      </c>
      <c r="O154" s="227">
        <v>0.082040000000000002</v>
      </c>
      <c r="P154" s="227">
        <f>O154*H154</f>
        <v>28.024043599999999</v>
      </c>
      <c r="Q154" s="227">
        <v>0.00019136000000000001</v>
      </c>
      <c r="R154" s="227">
        <f>Q154*H154</f>
        <v>0.065366662399999997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165</v>
      </c>
      <c r="AT154" s="229" t="s">
        <v>161</v>
      </c>
      <c r="AU154" s="229" t="s">
        <v>166</v>
      </c>
      <c r="AY154" s="14" t="s">
        <v>158</v>
      </c>
      <c r="BE154" s="230">
        <f>IF(N154="základná",J154,0)</f>
        <v>0</v>
      </c>
      <c r="BF154" s="230">
        <f>IF(N154="znížená",J154,0)</f>
        <v>659.26999999999998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166</v>
      </c>
      <c r="BK154" s="230">
        <f>ROUND(I154*H154,2)</f>
        <v>659.26999999999998</v>
      </c>
      <c r="BL154" s="14" t="s">
        <v>165</v>
      </c>
      <c r="BM154" s="229" t="s">
        <v>212</v>
      </c>
    </row>
    <row r="155" s="2" customFormat="1" ht="24.15" customHeight="1">
      <c r="A155" s="29"/>
      <c r="B155" s="30"/>
      <c r="C155" s="218" t="s">
        <v>112</v>
      </c>
      <c r="D155" s="218" t="s">
        <v>161</v>
      </c>
      <c r="E155" s="219" t="s">
        <v>213</v>
      </c>
      <c r="F155" s="220" t="s">
        <v>214</v>
      </c>
      <c r="G155" s="221" t="s">
        <v>164</v>
      </c>
      <c r="H155" s="222">
        <v>30.463999999999999</v>
      </c>
      <c r="I155" s="223">
        <v>14.99</v>
      </c>
      <c r="J155" s="223">
        <f>ROUND(I155*H155,2)</f>
        <v>456.66000000000002</v>
      </c>
      <c r="K155" s="224"/>
      <c r="L155" s="35"/>
      <c r="M155" s="225" t="s">
        <v>1</v>
      </c>
      <c r="N155" s="226" t="s">
        <v>41</v>
      </c>
      <c r="O155" s="227">
        <v>0.70237000000000005</v>
      </c>
      <c r="P155" s="227">
        <f>O155*H155</f>
        <v>21.39699968</v>
      </c>
      <c r="Q155" s="227">
        <v>0.035872000000000001</v>
      </c>
      <c r="R155" s="227">
        <f>Q155*H155</f>
        <v>1.092804608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165</v>
      </c>
      <c r="AT155" s="229" t="s">
        <v>161</v>
      </c>
      <c r="AU155" s="229" t="s">
        <v>166</v>
      </c>
      <c r="AY155" s="14" t="s">
        <v>158</v>
      </c>
      <c r="BE155" s="230">
        <f>IF(N155="základná",J155,0)</f>
        <v>0</v>
      </c>
      <c r="BF155" s="230">
        <f>IF(N155="znížená",J155,0)</f>
        <v>456.66000000000002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166</v>
      </c>
      <c r="BK155" s="230">
        <f>ROUND(I155*H155,2)</f>
        <v>456.66000000000002</v>
      </c>
      <c r="BL155" s="14" t="s">
        <v>165</v>
      </c>
      <c r="BM155" s="229" t="s">
        <v>215</v>
      </c>
    </row>
    <row r="156" s="2" customFormat="1" ht="24.15" customHeight="1">
      <c r="A156" s="29"/>
      <c r="B156" s="30"/>
      <c r="C156" s="218" t="s">
        <v>186</v>
      </c>
      <c r="D156" s="218" t="s">
        <v>161</v>
      </c>
      <c r="E156" s="219" t="s">
        <v>216</v>
      </c>
      <c r="F156" s="220" t="s">
        <v>217</v>
      </c>
      <c r="G156" s="221" t="s">
        <v>164</v>
      </c>
      <c r="H156" s="222">
        <v>90.921999999999997</v>
      </c>
      <c r="I156" s="223">
        <v>7.8799999999999999</v>
      </c>
      <c r="J156" s="223">
        <f>ROUND(I156*H156,2)</f>
        <v>716.47000000000003</v>
      </c>
      <c r="K156" s="224"/>
      <c r="L156" s="35"/>
      <c r="M156" s="225" t="s">
        <v>1</v>
      </c>
      <c r="N156" s="226" t="s">
        <v>41</v>
      </c>
      <c r="O156" s="227">
        <v>0.34750999999999999</v>
      </c>
      <c r="P156" s="227">
        <f>O156*H156</f>
        <v>31.596304219999997</v>
      </c>
      <c r="Q156" s="227">
        <v>0.0073499999999999998</v>
      </c>
      <c r="R156" s="227">
        <f>Q156*H156</f>
        <v>0.66827669999999995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165</v>
      </c>
      <c r="AT156" s="229" t="s">
        <v>161</v>
      </c>
      <c r="AU156" s="229" t="s">
        <v>166</v>
      </c>
      <c r="AY156" s="14" t="s">
        <v>158</v>
      </c>
      <c r="BE156" s="230">
        <f>IF(N156="základná",J156,0)</f>
        <v>0</v>
      </c>
      <c r="BF156" s="230">
        <f>IF(N156="znížená",J156,0)</f>
        <v>716.47000000000003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166</v>
      </c>
      <c r="BK156" s="230">
        <f>ROUND(I156*H156,2)</f>
        <v>716.47000000000003</v>
      </c>
      <c r="BL156" s="14" t="s">
        <v>165</v>
      </c>
      <c r="BM156" s="229" t="s">
        <v>218</v>
      </c>
    </row>
    <row r="157" s="2" customFormat="1" ht="24.15" customHeight="1">
      <c r="A157" s="29"/>
      <c r="B157" s="30"/>
      <c r="C157" s="218" t="s">
        <v>219</v>
      </c>
      <c r="D157" s="218" t="s">
        <v>161</v>
      </c>
      <c r="E157" s="219" t="s">
        <v>220</v>
      </c>
      <c r="F157" s="220" t="s">
        <v>221</v>
      </c>
      <c r="G157" s="221" t="s">
        <v>164</v>
      </c>
      <c r="H157" s="222">
        <v>86.322000000000003</v>
      </c>
      <c r="I157" s="223">
        <v>8.6300000000000008</v>
      </c>
      <c r="J157" s="223">
        <f>ROUND(I157*H157,2)</f>
        <v>744.96000000000004</v>
      </c>
      <c r="K157" s="224"/>
      <c r="L157" s="35"/>
      <c r="M157" s="225" t="s">
        <v>1</v>
      </c>
      <c r="N157" s="226" t="s">
        <v>41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165</v>
      </c>
      <c r="AT157" s="229" t="s">
        <v>161</v>
      </c>
      <c r="AU157" s="229" t="s">
        <v>166</v>
      </c>
      <c r="AY157" s="14" t="s">
        <v>158</v>
      </c>
      <c r="BE157" s="230">
        <f>IF(N157="základná",J157,0)</f>
        <v>0</v>
      </c>
      <c r="BF157" s="230">
        <f>IF(N157="znížená",J157,0)</f>
        <v>744.96000000000004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166</v>
      </c>
      <c r="BK157" s="230">
        <f>ROUND(I157*H157,2)</f>
        <v>744.96000000000004</v>
      </c>
      <c r="BL157" s="14" t="s">
        <v>165</v>
      </c>
      <c r="BM157" s="229" t="s">
        <v>222</v>
      </c>
    </row>
    <row r="158" s="2" customFormat="1" ht="24.15" customHeight="1">
      <c r="A158" s="29"/>
      <c r="B158" s="30"/>
      <c r="C158" s="218" t="s">
        <v>190</v>
      </c>
      <c r="D158" s="218" t="s">
        <v>161</v>
      </c>
      <c r="E158" s="219" t="s">
        <v>223</v>
      </c>
      <c r="F158" s="220" t="s">
        <v>224</v>
      </c>
      <c r="G158" s="221" t="s">
        <v>164</v>
      </c>
      <c r="H158" s="222">
        <v>46.128</v>
      </c>
      <c r="I158" s="223">
        <v>10.1</v>
      </c>
      <c r="J158" s="223">
        <f>ROUND(I158*H158,2)</f>
        <v>465.88999999999999</v>
      </c>
      <c r="K158" s="224"/>
      <c r="L158" s="35"/>
      <c r="M158" s="225" t="s">
        <v>1</v>
      </c>
      <c r="N158" s="226" t="s">
        <v>41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165</v>
      </c>
      <c r="AT158" s="229" t="s">
        <v>161</v>
      </c>
      <c r="AU158" s="229" t="s">
        <v>166</v>
      </c>
      <c r="AY158" s="14" t="s">
        <v>158</v>
      </c>
      <c r="BE158" s="230">
        <f>IF(N158="základná",J158,0)</f>
        <v>0</v>
      </c>
      <c r="BF158" s="230">
        <f>IF(N158="znížená",J158,0)</f>
        <v>465.88999999999999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166</v>
      </c>
      <c r="BK158" s="230">
        <f>ROUND(I158*H158,2)</f>
        <v>465.88999999999999</v>
      </c>
      <c r="BL158" s="14" t="s">
        <v>165</v>
      </c>
      <c r="BM158" s="229" t="s">
        <v>225</v>
      </c>
    </row>
    <row r="159" s="2" customFormat="1" ht="24.15" customHeight="1">
      <c r="A159" s="29"/>
      <c r="B159" s="30"/>
      <c r="C159" s="218" t="s">
        <v>226</v>
      </c>
      <c r="D159" s="218" t="s">
        <v>161</v>
      </c>
      <c r="E159" s="219" t="s">
        <v>227</v>
      </c>
      <c r="F159" s="220" t="s">
        <v>228</v>
      </c>
      <c r="G159" s="221" t="s">
        <v>164</v>
      </c>
      <c r="H159" s="222">
        <v>358.32600000000002</v>
      </c>
      <c r="I159" s="223">
        <v>14.58</v>
      </c>
      <c r="J159" s="223">
        <f>ROUND(I159*H159,2)</f>
        <v>5224.3900000000003</v>
      </c>
      <c r="K159" s="224"/>
      <c r="L159" s="35"/>
      <c r="M159" s="225" t="s">
        <v>1</v>
      </c>
      <c r="N159" s="226" t="s">
        <v>41</v>
      </c>
      <c r="O159" s="227">
        <v>0.36769000000000002</v>
      </c>
      <c r="P159" s="227">
        <f>O159*H159</f>
        <v>131.75288694000003</v>
      </c>
      <c r="Q159" s="227">
        <v>0.0033800000000000002</v>
      </c>
      <c r="R159" s="227">
        <f>Q159*H159</f>
        <v>1.2111418800000002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165</v>
      </c>
      <c r="AT159" s="229" t="s">
        <v>161</v>
      </c>
      <c r="AU159" s="229" t="s">
        <v>166</v>
      </c>
      <c r="AY159" s="14" t="s">
        <v>158</v>
      </c>
      <c r="BE159" s="230">
        <f>IF(N159="základná",J159,0)</f>
        <v>0</v>
      </c>
      <c r="BF159" s="230">
        <f>IF(N159="znížená",J159,0)</f>
        <v>5224.3900000000003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166</v>
      </c>
      <c r="BK159" s="230">
        <f>ROUND(I159*H159,2)</f>
        <v>5224.3900000000003</v>
      </c>
      <c r="BL159" s="14" t="s">
        <v>165</v>
      </c>
      <c r="BM159" s="229" t="s">
        <v>229</v>
      </c>
    </row>
    <row r="160" s="2" customFormat="1" ht="37.8" customHeight="1">
      <c r="A160" s="29"/>
      <c r="B160" s="30"/>
      <c r="C160" s="218" t="s">
        <v>195</v>
      </c>
      <c r="D160" s="218" t="s">
        <v>161</v>
      </c>
      <c r="E160" s="219" t="s">
        <v>230</v>
      </c>
      <c r="F160" s="220" t="s">
        <v>231</v>
      </c>
      <c r="G160" s="221" t="s">
        <v>164</v>
      </c>
      <c r="H160" s="222">
        <v>313.89600000000002</v>
      </c>
      <c r="I160" s="223">
        <v>36.479999999999997</v>
      </c>
      <c r="J160" s="223">
        <f>ROUND(I160*H160,2)</f>
        <v>11450.93</v>
      </c>
      <c r="K160" s="224"/>
      <c r="L160" s="35"/>
      <c r="M160" s="225" t="s">
        <v>1</v>
      </c>
      <c r="N160" s="226" t="s">
        <v>41</v>
      </c>
      <c r="O160" s="227">
        <v>0.79318</v>
      </c>
      <c r="P160" s="227">
        <f>O160*H160</f>
        <v>248.97602928000001</v>
      </c>
      <c r="Q160" s="227">
        <v>0.018671</v>
      </c>
      <c r="R160" s="227">
        <f>Q160*H160</f>
        <v>5.8607522160000007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165</v>
      </c>
      <c r="AT160" s="229" t="s">
        <v>161</v>
      </c>
      <c r="AU160" s="229" t="s">
        <v>166</v>
      </c>
      <c r="AY160" s="14" t="s">
        <v>158</v>
      </c>
      <c r="BE160" s="230">
        <f>IF(N160="základná",J160,0)</f>
        <v>0</v>
      </c>
      <c r="BF160" s="230">
        <f>IF(N160="znížená",J160,0)</f>
        <v>11450.93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166</v>
      </c>
      <c r="BK160" s="230">
        <f>ROUND(I160*H160,2)</f>
        <v>11450.93</v>
      </c>
      <c r="BL160" s="14" t="s">
        <v>165</v>
      </c>
      <c r="BM160" s="229" t="s">
        <v>232</v>
      </c>
    </row>
    <row r="161" s="2" customFormat="1" ht="37.8" customHeight="1">
      <c r="A161" s="29"/>
      <c r="B161" s="30"/>
      <c r="C161" s="218" t="s">
        <v>233</v>
      </c>
      <c r="D161" s="218" t="s">
        <v>161</v>
      </c>
      <c r="E161" s="219" t="s">
        <v>234</v>
      </c>
      <c r="F161" s="220" t="s">
        <v>235</v>
      </c>
      <c r="G161" s="221" t="s">
        <v>164</v>
      </c>
      <c r="H161" s="222">
        <v>44.43</v>
      </c>
      <c r="I161" s="223">
        <v>28.420000000000002</v>
      </c>
      <c r="J161" s="223">
        <f>ROUND(I161*H161,2)</f>
        <v>1262.7000000000001</v>
      </c>
      <c r="K161" s="224"/>
      <c r="L161" s="35"/>
      <c r="M161" s="225" t="s">
        <v>1</v>
      </c>
      <c r="N161" s="226" t="s">
        <v>41</v>
      </c>
      <c r="O161" s="227">
        <v>0.79218999999999995</v>
      </c>
      <c r="P161" s="227">
        <f>O161*H161</f>
        <v>35.197001699999994</v>
      </c>
      <c r="Q161" s="227">
        <v>0.010751</v>
      </c>
      <c r="R161" s="227">
        <f>Q161*H161</f>
        <v>0.47766692999999999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165</v>
      </c>
      <c r="AT161" s="229" t="s">
        <v>161</v>
      </c>
      <c r="AU161" s="229" t="s">
        <v>166</v>
      </c>
      <c r="AY161" s="14" t="s">
        <v>158</v>
      </c>
      <c r="BE161" s="230">
        <f>IF(N161="základná",J161,0)</f>
        <v>0</v>
      </c>
      <c r="BF161" s="230">
        <f>IF(N161="znížená",J161,0)</f>
        <v>1262.7000000000001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166</v>
      </c>
      <c r="BK161" s="230">
        <f>ROUND(I161*H161,2)</f>
        <v>1262.7000000000001</v>
      </c>
      <c r="BL161" s="14" t="s">
        <v>165</v>
      </c>
      <c r="BM161" s="229" t="s">
        <v>236</v>
      </c>
    </row>
    <row r="162" s="2" customFormat="1" ht="24.15" customHeight="1">
      <c r="A162" s="29"/>
      <c r="B162" s="30"/>
      <c r="C162" s="218" t="s">
        <v>198</v>
      </c>
      <c r="D162" s="218" t="s">
        <v>161</v>
      </c>
      <c r="E162" s="219" t="s">
        <v>237</v>
      </c>
      <c r="F162" s="220" t="s">
        <v>238</v>
      </c>
      <c r="G162" s="221" t="s">
        <v>164</v>
      </c>
      <c r="H162" s="222">
        <v>46.128</v>
      </c>
      <c r="I162" s="223">
        <v>63.350000000000001</v>
      </c>
      <c r="J162" s="223">
        <f>ROUND(I162*H162,2)</f>
        <v>2922.21</v>
      </c>
      <c r="K162" s="224"/>
      <c r="L162" s="35"/>
      <c r="M162" s="225" t="s">
        <v>1</v>
      </c>
      <c r="N162" s="226" t="s">
        <v>41</v>
      </c>
      <c r="O162" s="227">
        <v>0.74378999999999995</v>
      </c>
      <c r="P162" s="227">
        <f>O162*H162</f>
        <v>34.309545119999996</v>
      </c>
      <c r="Q162" s="227">
        <v>0.011989</v>
      </c>
      <c r="R162" s="227">
        <f>Q162*H162</f>
        <v>0.55302859199999999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165</v>
      </c>
      <c r="AT162" s="229" t="s">
        <v>161</v>
      </c>
      <c r="AU162" s="229" t="s">
        <v>166</v>
      </c>
      <c r="AY162" s="14" t="s">
        <v>158</v>
      </c>
      <c r="BE162" s="230">
        <f>IF(N162="základná",J162,0)</f>
        <v>0</v>
      </c>
      <c r="BF162" s="230">
        <f>IF(N162="znížená",J162,0)</f>
        <v>2922.21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166</v>
      </c>
      <c r="BK162" s="230">
        <f>ROUND(I162*H162,2)</f>
        <v>2922.21</v>
      </c>
      <c r="BL162" s="14" t="s">
        <v>165</v>
      </c>
      <c r="BM162" s="229" t="s">
        <v>239</v>
      </c>
    </row>
    <row r="163" s="2" customFormat="1" ht="24.15" customHeight="1">
      <c r="A163" s="29"/>
      <c r="B163" s="30"/>
      <c r="C163" s="218" t="s">
        <v>240</v>
      </c>
      <c r="D163" s="218" t="s">
        <v>161</v>
      </c>
      <c r="E163" s="219" t="s">
        <v>241</v>
      </c>
      <c r="F163" s="220" t="s">
        <v>242</v>
      </c>
      <c r="G163" s="221" t="s">
        <v>164</v>
      </c>
      <c r="H163" s="222">
        <v>7</v>
      </c>
      <c r="I163" s="223">
        <v>42.350000000000001</v>
      </c>
      <c r="J163" s="223">
        <f>ROUND(I163*H163,2)</f>
        <v>296.44999999999999</v>
      </c>
      <c r="K163" s="224"/>
      <c r="L163" s="35"/>
      <c r="M163" s="225" t="s">
        <v>1</v>
      </c>
      <c r="N163" s="226" t="s">
        <v>41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165</v>
      </c>
      <c r="AT163" s="229" t="s">
        <v>161</v>
      </c>
      <c r="AU163" s="229" t="s">
        <v>166</v>
      </c>
      <c r="AY163" s="14" t="s">
        <v>158</v>
      </c>
      <c r="BE163" s="230">
        <f>IF(N163="základná",J163,0)</f>
        <v>0</v>
      </c>
      <c r="BF163" s="230">
        <f>IF(N163="znížená",J163,0)</f>
        <v>296.44999999999999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166</v>
      </c>
      <c r="BK163" s="230">
        <f>ROUND(I163*H163,2)</f>
        <v>296.44999999999999</v>
      </c>
      <c r="BL163" s="14" t="s">
        <v>165</v>
      </c>
      <c r="BM163" s="229" t="s">
        <v>243</v>
      </c>
    </row>
    <row r="164" s="2" customFormat="1" ht="21.75" customHeight="1">
      <c r="A164" s="29"/>
      <c r="B164" s="30"/>
      <c r="C164" s="218" t="s">
        <v>7</v>
      </c>
      <c r="D164" s="218" t="s">
        <v>161</v>
      </c>
      <c r="E164" s="219" t="s">
        <v>244</v>
      </c>
      <c r="F164" s="220" t="s">
        <v>245</v>
      </c>
      <c r="G164" s="221" t="s">
        <v>180</v>
      </c>
      <c r="H164" s="222">
        <v>4.8570000000000002</v>
      </c>
      <c r="I164" s="223">
        <v>137.71000000000001</v>
      </c>
      <c r="J164" s="223">
        <f>ROUND(I164*H164,2)</f>
        <v>668.86000000000001</v>
      </c>
      <c r="K164" s="224"/>
      <c r="L164" s="35"/>
      <c r="M164" s="225" t="s">
        <v>1</v>
      </c>
      <c r="N164" s="226" t="s">
        <v>41</v>
      </c>
      <c r="O164" s="227">
        <v>3.16953</v>
      </c>
      <c r="P164" s="227">
        <f>O164*H164</f>
        <v>15.394407210000001</v>
      </c>
      <c r="Q164" s="227">
        <v>2.235433</v>
      </c>
      <c r="R164" s="227">
        <f>Q164*H164</f>
        <v>10.857498081000001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165</v>
      </c>
      <c r="AT164" s="229" t="s">
        <v>161</v>
      </c>
      <c r="AU164" s="229" t="s">
        <v>166</v>
      </c>
      <c r="AY164" s="14" t="s">
        <v>158</v>
      </c>
      <c r="BE164" s="230">
        <f>IF(N164="základná",J164,0)</f>
        <v>0</v>
      </c>
      <c r="BF164" s="230">
        <f>IF(N164="znížená",J164,0)</f>
        <v>668.86000000000001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166</v>
      </c>
      <c r="BK164" s="230">
        <f>ROUND(I164*H164,2)</f>
        <v>668.86000000000001</v>
      </c>
      <c r="BL164" s="14" t="s">
        <v>165</v>
      </c>
      <c r="BM164" s="229" t="s">
        <v>246</v>
      </c>
    </row>
    <row r="165" s="2" customFormat="1" ht="21.75" customHeight="1">
      <c r="A165" s="29"/>
      <c r="B165" s="30"/>
      <c r="C165" s="218" t="s">
        <v>247</v>
      </c>
      <c r="D165" s="218" t="s">
        <v>161</v>
      </c>
      <c r="E165" s="219" t="s">
        <v>248</v>
      </c>
      <c r="F165" s="220" t="s">
        <v>249</v>
      </c>
      <c r="G165" s="221" t="s">
        <v>180</v>
      </c>
      <c r="H165" s="222">
        <v>9.7129999999999992</v>
      </c>
      <c r="I165" s="223">
        <v>145.63999999999999</v>
      </c>
      <c r="J165" s="223">
        <f>ROUND(I165*H165,2)</f>
        <v>1414.5999999999999</v>
      </c>
      <c r="K165" s="224"/>
      <c r="L165" s="35"/>
      <c r="M165" s="225" t="s">
        <v>1</v>
      </c>
      <c r="N165" s="226" t="s">
        <v>41</v>
      </c>
      <c r="O165" s="227">
        <v>2.5821399999999999</v>
      </c>
      <c r="P165" s="227">
        <f>O165*H165</f>
        <v>25.080325819999995</v>
      </c>
      <c r="Q165" s="227">
        <v>2.415718</v>
      </c>
      <c r="R165" s="227">
        <f>Q165*H165</f>
        <v>23.463868933999997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165</v>
      </c>
      <c r="AT165" s="229" t="s">
        <v>161</v>
      </c>
      <c r="AU165" s="229" t="s">
        <v>166</v>
      </c>
      <c r="AY165" s="14" t="s">
        <v>158</v>
      </c>
      <c r="BE165" s="230">
        <f>IF(N165="základná",J165,0)</f>
        <v>0</v>
      </c>
      <c r="BF165" s="230">
        <f>IF(N165="znížená",J165,0)</f>
        <v>1414.5999999999999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166</v>
      </c>
      <c r="BK165" s="230">
        <f>ROUND(I165*H165,2)</f>
        <v>1414.5999999999999</v>
      </c>
      <c r="BL165" s="14" t="s">
        <v>165</v>
      </c>
      <c r="BM165" s="229" t="s">
        <v>250</v>
      </c>
    </row>
    <row r="166" s="2" customFormat="1" ht="24.15" customHeight="1">
      <c r="A166" s="29"/>
      <c r="B166" s="30"/>
      <c r="C166" s="218" t="s">
        <v>204</v>
      </c>
      <c r="D166" s="218" t="s">
        <v>161</v>
      </c>
      <c r="E166" s="219" t="s">
        <v>251</v>
      </c>
      <c r="F166" s="220" t="s">
        <v>252</v>
      </c>
      <c r="G166" s="221" t="s">
        <v>180</v>
      </c>
      <c r="H166" s="222">
        <v>97.329999999999998</v>
      </c>
      <c r="I166" s="223">
        <v>15.5</v>
      </c>
      <c r="J166" s="223">
        <f>ROUND(I166*H166,2)</f>
        <v>1508.6199999999999</v>
      </c>
      <c r="K166" s="224"/>
      <c r="L166" s="35"/>
      <c r="M166" s="225" t="s">
        <v>1</v>
      </c>
      <c r="N166" s="226" t="s">
        <v>41</v>
      </c>
      <c r="O166" s="227">
        <v>0.84599999999999997</v>
      </c>
      <c r="P166" s="227">
        <f>O166*H166</f>
        <v>82.341179999999994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165</v>
      </c>
      <c r="AT166" s="229" t="s">
        <v>161</v>
      </c>
      <c r="AU166" s="229" t="s">
        <v>166</v>
      </c>
      <c r="AY166" s="14" t="s">
        <v>158</v>
      </c>
      <c r="BE166" s="230">
        <f>IF(N166="základná",J166,0)</f>
        <v>0</v>
      </c>
      <c r="BF166" s="230">
        <f>IF(N166="znížená",J166,0)</f>
        <v>1508.6199999999999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166</v>
      </c>
      <c r="BK166" s="230">
        <f>ROUND(I166*H166,2)</f>
        <v>1508.6199999999999</v>
      </c>
      <c r="BL166" s="14" t="s">
        <v>165</v>
      </c>
      <c r="BM166" s="229" t="s">
        <v>253</v>
      </c>
    </row>
    <row r="167" s="2" customFormat="1" ht="24.15" customHeight="1">
      <c r="A167" s="29"/>
      <c r="B167" s="30"/>
      <c r="C167" s="218" t="s">
        <v>254</v>
      </c>
      <c r="D167" s="218" t="s">
        <v>161</v>
      </c>
      <c r="E167" s="219" t="s">
        <v>255</v>
      </c>
      <c r="F167" s="220" t="s">
        <v>256</v>
      </c>
      <c r="G167" s="221" t="s">
        <v>180</v>
      </c>
      <c r="H167" s="222">
        <v>9.7129999999999992</v>
      </c>
      <c r="I167" s="223">
        <v>7.7300000000000004</v>
      </c>
      <c r="J167" s="223">
        <f>ROUND(I167*H167,2)</f>
        <v>75.079999999999998</v>
      </c>
      <c r="K167" s="224"/>
      <c r="L167" s="35"/>
      <c r="M167" s="225" t="s">
        <v>1</v>
      </c>
      <c r="N167" s="226" t="s">
        <v>41</v>
      </c>
      <c r="O167" s="227">
        <v>0.42199999999999999</v>
      </c>
      <c r="P167" s="227">
        <f>O167*H167</f>
        <v>4.0988859999999994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165</v>
      </c>
      <c r="AT167" s="229" t="s">
        <v>161</v>
      </c>
      <c r="AU167" s="229" t="s">
        <v>166</v>
      </c>
      <c r="AY167" s="14" t="s">
        <v>158</v>
      </c>
      <c r="BE167" s="230">
        <f>IF(N167="základná",J167,0)</f>
        <v>0</v>
      </c>
      <c r="BF167" s="230">
        <f>IF(N167="znížená",J167,0)</f>
        <v>75.079999999999998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166</v>
      </c>
      <c r="BK167" s="230">
        <f>ROUND(I167*H167,2)</f>
        <v>75.079999999999998</v>
      </c>
      <c r="BL167" s="14" t="s">
        <v>165</v>
      </c>
      <c r="BM167" s="229" t="s">
        <v>257</v>
      </c>
    </row>
    <row r="168" s="2" customFormat="1" ht="24.15" customHeight="1">
      <c r="A168" s="29"/>
      <c r="B168" s="30"/>
      <c r="C168" s="218" t="s">
        <v>208</v>
      </c>
      <c r="D168" s="218" t="s">
        <v>161</v>
      </c>
      <c r="E168" s="219" t="s">
        <v>258</v>
      </c>
      <c r="F168" s="220" t="s">
        <v>259</v>
      </c>
      <c r="G168" s="221" t="s">
        <v>164</v>
      </c>
      <c r="H168" s="222">
        <v>97.129999999999995</v>
      </c>
      <c r="I168" s="223">
        <v>5.25</v>
      </c>
      <c r="J168" s="223">
        <f>ROUND(I168*H168,2)</f>
        <v>509.93000000000001</v>
      </c>
      <c r="K168" s="224"/>
      <c r="L168" s="35"/>
      <c r="M168" s="225" t="s">
        <v>1</v>
      </c>
      <c r="N168" s="226" t="s">
        <v>41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165</v>
      </c>
      <c r="AT168" s="229" t="s">
        <v>161</v>
      </c>
      <c r="AU168" s="229" t="s">
        <v>166</v>
      </c>
      <c r="AY168" s="14" t="s">
        <v>158</v>
      </c>
      <c r="BE168" s="230">
        <f>IF(N168="základná",J168,0)</f>
        <v>0</v>
      </c>
      <c r="BF168" s="230">
        <f>IF(N168="znížená",J168,0)</f>
        <v>509.93000000000001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166</v>
      </c>
      <c r="BK168" s="230">
        <f>ROUND(I168*H168,2)</f>
        <v>509.93000000000001</v>
      </c>
      <c r="BL168" s="14" t="s">
        <v>165</v>
      </c>
      <c r="BM168" s="229" t="s">
        <v>260</v>
      </c>
    </row>
    <row r="169" s="2" customFormat="1" ht="24.15" customHeight="1">
      <c r="A169" s="29"/>
      <c r="B169" s="30"/>
      <c r="C169" s="218" t="s">
        <v>261</v>
      </c>
      <c r="D169" s="218" t="s">
        <v>161</v>
      </c>
      <c r="E169" s="219" t="s">
        <v>262</v>
      </c>
      <c r="F169" s="220" t="s">
        <v>263</v>
      </c>
      <c r="G169" s="221" t="s">
        <v>189</v>
      </c>
      <c r="H169" s="222">
        <v>26</v>
      </c>
      <c r="I169" s="223">
        <v>50</v>
      </c>
      <c r="J169" s="223">
        <f>ROUND(I169*H169,2)</f>
        <v>1300</v>
      </c>
      <c r="K169" s="224"/>
      <c r="L169" s="35"/>
      <c r="M169" s="225" t="s">
        <v>1</v>
      </c>
      <c r="N169" s="226" t="s">
        <v>41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165</v>
      </c>
      <c r="AT169" s="229" t="s">
        <v>161</v>
      </c>
      <c r="AU169" s="229" t="s">
        <v>166</v>
      </c>
      <c r="AY169" s="14" t="s">
        <v>158</v>
      </c>
      <c r="BE169" s="230">
        <f>IF(N169="základná",J169,0)</f>
        <v>0</v>
      </c>
      <c r="BF169" s="230">
        <f>IF(N169="znížená",J169,0)</f>
        <v>1300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166</v>
      </c>
      <c r="BK169" s="230">
        <f>ROUND(I169*H169,2)</f>
        <v>1300</v>
      </c>
      <c r="BL169" s="14" t="s">
        <v>165</v>
      </c>
      <c r="BM169" s="229" t="s">
        <v>264</v>
      </c>
    </row>
    <row r="170" s="2" customFormat="1" ht="21.75" customHeight="1">
      <c r="A170" s="29"/>
      <c r="B170" s="30"/>
      <c r="C170" s="231" t="s">
        <v>212</v>
      </c>
      <c r="D170" s="231" t="s">
        <v>192</v>
      </c>
      <c r="E170" s="232" t="s">
        <v>265</v>
      </c>
      <c r="F170" s="233" t="s">
        <v>266</v>
      </c>
      <c r="G170" s="234" t="s">
        <v>189</v>
      </c>
      <c r="H170" s="235">
        <v>1</v>
      </c>
      <c r="I170" s="236">
        <v>222</v>
      </c>
      <c r="J170" s="236">
        <f>ROUND(I170*H170,2)</f>
        <v>222</v>
      </c>
      <c r="K170" s="237"/>
      <c r="L170" s="238"/>
      <c r="M170" s="239" t="s">
        <v>1</v>
      </c>
      <c r="N170" s="240" t="s">
        <v>41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181</v>
      </c>
      <c r="AT170" s="229" t="s">
        <v>192</v>
      </c>
      <c r="AU170" s="229" t="s">
        <v>166</v>
      </c>
      <c r="AY170" s="14" t="s">
        <v>158</v>
      </c>
      <c r="BE170" s="230">
        <f>IF(N170="základná",J170,0)</f>
        <v>0</v>
      </c>
      <c r="BF170" s="230">
        <f>IF(N170="znížená",J170,0)</f>
        <v>222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166</v>
      </c>
      <c r="BK170" s="230">
        <f>ROUND(I170*H170,2)</f>
        <v>222</v>
      </c>
      <c r="BL170" s="14" t="s">
        <v>165</v>
      </c>
      <c r="BM170" s="229" t="s">
        <v>267</v>
      </c>
    </row>
    <row r="171" s="2" customFormat="1" ht="21.75" customHeight="1">
      <c r="A171" s="29"/>
      <c r="B171" s="30"/>
      <c r="C171" s="231" t="s">
        <v>268</v>
      </c>
      <c r="D171" s="231" t="s">
        <v>192</v>
      </c>
      <c r="E171" s="232" t="s">
        <v>269</v>
      </c>
      <c r="F171" s="233" t="s">
        <v>270</v>
      </c>
      <c r="G171" s="234" t="s">
        <v>189</v>
      </c>
      <c r="H171" s="235">
        <v>2</v>
      </c>
      <c r="I171" s="236">
        <v>222</v>
      </c>
      <c r="J171" s="236">
        <f>ROUND(I171*H171,2)</f>
        <v>444</v>
      </c>
      <c r="K171" s="237"/>
      <c r="L171" s="238"/>
      <c r="M171" s="239" t="s">
        <v>1</v>
      </c>
      <c r="N171" s="240" t="s">
        <v>41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181</v>
      </c>
      <c r="AT171" s="229" t="s">
        <v>192</v>
      </c>
      <c r="AU171" s="229" t="s">
        <v>166</v>
      </c>
      <c r="AY171" s="14" t="s">
        <v>158</v>
      </c>
      <c r="BE171" s="230">
        <f>IF(N171="základná",J171,0)</f>
        <v>0</v>
      </c>
      <c r="BF171" s="230">
        <f>IF(N171="znížená",J171,0)</f>
        <v>444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166</v>
      </c>
      <c r="BK171" s="230">
        <f>ROUND(I171*H171,2)</f>
        <v>444</v>
      </c>
      <c r="BL171" s="14" t="s">
        <v>165</v>
      </c>
      <c r="BM171" s="229" t="s">
        <v>271</v>
      </c>
    </row>
    <row r="172" s="2" customFormat="1" ht="21.75" customHeight="1">
      <c r="A172" s="29"/>
      <c r="B172" s="30"/>
      <c r="C172" s="231" t="s">
        <v>215</v>
      </c>
      <c r="D172" s="231" t="s">
        <v>192</v>
      </c>
      <c r="E172" s="232" t="s">
        <v>272</v>
      </c>
      <c r="F172" s="233" t="s">
        <v>273</v>
      </c>
      <c r="G172" s="234" t="s">
        <v>189</v>
      </c>
      <c r="H172" s="235">
        <v>14</v>
      </c>
      <c r="I172" s="236">
        <v>222</v>
      </c>
      <c r="J172" s="236">
        <f>ROUND(I172*H172,2)</f>
        <v>3108</v>
      </c>
      <c r="K172" s="237"/>
      <c r="L172" s="238"/>
      <c r="M172" s="239" t="s">
        <v>1</v>
      </c>
      <c r="N172" s="240" t="s">
        <v>41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181</v>
      </c>
      <c r="AT172" s="229" t="s">
        <v>192</v>
      </c>
      <c r="AU172" s="229" t="s">
        <v>166</v>
      </c>
      <c r="AY172" s="14" t="s">
        <v>158</v>
      </c>
      <c r="BE172" s="230">
        <f>IF(N172="základná",J172,0)</f>
        <v>0</v>
      </c>
      <c r="BF172" s="230">
        <f>IF(N172="znížená",J172,0)</f>
        <v>3108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166</v>
      </c>
      <c r="BK172" s="230">
        <f>ROUND(I172*H172,2)</f>
        <v>3108</v>
      </c>
      <c r="BL172" s="14" t="s">
        <v>165</v>
      </c>
      <c r="BM172" s="229" t="s">
        <v>274</v>
      </c>
    </row>
    <row r="173" s="2" customFormat="1" ht="21.75" customHeight="1">
      <c r="A173" s="29"/>
      <c r="B173" s="30"/>
      <c r="C173" s="231" t="s">
        <v>275</v>
      </c>
      <c r="D173" s="231" t="s">
        <v>192</v>
      </c>
      <c r="E173" s="232" t="s">
        <v>276</v>
      </c>
      <c r="F173" s="233" t="s">
        <v>277</v>
      </c>
      <c r="G173" s="234" t="s">
        <v>189</v>
      </c>
      <c r="H173" s="235">
        <v>7</v>
      </c>
      <c r="I173" s="236">
        <v>231.59999999999999</v>
      </c>
      <c r="J173" s="236">
        <f>ROUND(I173*H173,2)</f>
        <v>1621.2000000000001</v>
      </c>
      <c r="K173" s="237"/>
      <c r="L173" s="238"/>
      <c r="M173" s="239" t="s">
        <v>1</v>
      </c>
      <c r="N173" s="240" t="s">
        <v>41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181</v>
      </c>
      <c r="AT173" s="229" t="s">
        <v>192</v>
      </c>
      <c r="AU173" s="229" t="s">
        <v>166</v>
      </c>
      <c r="AY173" s="14" t="s">
        <v>158</v>
      </c>
      <c r="BE173" s="230">
        <f>IF(N173="základná",J173,0)</f>
        <v>0</v>
      </c>
      <c r="BF173" s="230">
        <f>IF(N173="znížená",J173,0)</f>
        <v>1621.2000000000001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166</v>
      </c>
      <c r="BK173" s="230">
        <f>ROUND(I173*H173,2)</f>
        <v>1621.2000000000001</v>
      </c>
      <c r="BL173" s="14" t="s">
        <v>165</v>
      </c>
      <c r="BM173" s="229" t="s">
        <v>278</v>
      </c>
    </row>
    <row r="174" s="2" customFormat="1" ht="21.75" customHeight="1">
      <c r="A174" s="29"/>
      <c r="B174" s="30"/>
      <c r="C174" s="231" t="s">
        <v>218</v>
      </c>
      <c r="D174" s="231" t="s">
        <v>192</v>
      </c>
      <c r="E174" s="232" t="s">
        <v>279</v>
      </c>
      <c r="F174" s="233" t="s">
        <v>280</v>
      </c>
      <c r="G174" s="234" t="s">
        <v>189</v>
      </c>
      <c r="H174" s="235">
        <v>1</v>
      </c>
      <c r="I174" s="236">
        <v>306</v>
      </c>
      <c r="J174" s="236">
        <f>ROUND(I174*H174,2)</f>
        <v>306</v>
      </c>
      <c r="K174" s="237"/>
      <c r="L174" s="238"/>
      <c r="M174" s="239" t="s">
        <v>1</v>
      </c>
      <c r="N174" s="240" t="s">
        <v>41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181</v>
      </c>
      <c r="AT174" s="229" t="s">
        <v>192</v>
      </c>
      <c r="AU174" s="229" t="s">
        <v>166</v>
      </c>
      <c r="AY174" s="14" t="s">
        <v>158</v>
      </c>
      <c r="BE174" s="230">
        <f>IF(N174="základná",J174,0)</f>
        <v>0</v>
      </c>
      <c r="BF174" s="230">
        <f>IF(N174="znížená",J174,0)</f>
        <v>306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166</v>
      </c>
      <c r="BK174" s="230">
        <f>ROUND(I174*H174,2)</f>
        <v>306</v>
      </c>
      <c r="BL174" s="14" t="s">
        <v>165</v>
      </c>
      <c r="BM174" s="229" t="s">
        <v>281</v>
      </c>
    </row>
    <row r="175" s="2" customFormat="1" ht="21.75" customHeight="1">
      <c r="A175" s="29"/>
      <c r="B175" s="30"/>
      <c r="C175" s="231" t="s">
        <v>282</v>
      </c>
      <c r="D175" s="231" t="s">
        <v>192</v>
      </c>
      <c r="E175" s="232" t="s">
        <v>283</v>
      </c>
      <c r="F175" s="233" t="s">
        <v>284</v>
      </c>
      <c r="G175" s="234" t="s">
        <v>189</v>
      </c>
      <c r="H175" s="235">
        <v>1</v>
      </c>
      <c r="I175" s="236">
        <v>306</v>
      </c>
      <c r="J175" s="236">
        <f>ROUND(I175*H175,2)</f>
        <v>306</v>
      </c>
      <c r="K175" s="237"/>
      <c r="L175" s="238"/>
      <c r="M175" s="239" t="s">
        <v>1</v>
      </c>
      <c r="N175" s="240" t="s">
        <v>41</v>
      </c>
      <c r="O175" s="227">
        <v>0</v>
      </c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181</v>
      </c>
      <c r="AT175" s="229" t="s">
        <v>192</v>
      </c>
      <c r="AU175" s="229" t="s">
        <v>166</v>
      </c>
      <c r="AY175" s="14" t="s">
        <v>158</v>
      </c>
      <c r="BE175" s="230">
        <f>IF(N175="základná",J175,0)</f>
        <v>0</v>
      </c>
      <c r="BF175" s="230">
        <f>IF(N175="znížená",J175,0)</f>
        <v>306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166</v>
      </c>
      <c r="BK175" s="230">
        <f>ROUND(I175*H175,2)</f>
        <v>306</v>
      </c>
      <c r="BL175" s="14" t="s">
        <v>165</v>
      </c>
      <c r="BM175" s="229" t="s">
        <v>285</v>
      </c>
    </row>
    <row r="176" s="2" customFormat="1" ht="24.15" customHeight="1">
      <c r="A176" s="29"/>
      <c r="B176" s="30"/>
      <c r="C176" s="218" t="s">
        <v>222</v>
      </c>
      <c r="D176" s="218" t="s">
        <v>161</v>
      </c>
      <c r="E176" s="219" t="s">
        <v>286</v>
      </c>
      <c r="F176" s="220" t="s">
        <v>287</v>
      </c>
      <c r="G176" s="221" t="s">
        <v>288</v>
      </c>
      <c r="H176" s="222">
        <v>30.739999999999998</v>
      </c>
      <c r="I176" s="223">
        <v>6.1600000000000001</v>
      </c>
      <c r="J176" s="223">
        <f>ROUND(I176*H176,2)</f>
        <v>189.36000000000001</v>
      </c>
      <c r="K176" s="224"/>
      <c r="L176" s="35"/>
      <c r="M176" s="225" t="s">
        <v>1</v>
      </c>
      <c r="N176" s="226" t="s">
        <v>41</v>
      </c>
      <c r="O176" s="227">
        <v>0.33315</v>
      </c>
      <c r="P176" s="227">
        <f>O176*H176</f>
        <v>10.241031</v>
      </c>
      <c r="Q176" s="227">
        <v>0.0079399999999999991</v>
      </c>
      <c r="R176" s="227">
        <f>Q176*H176</f>
        <v>0.24407559999999995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165</v>
      </c>
      <c r="AT176" s="229" t="s">
        <v>161</v>
      </c>
      <c r="AU176" s="229" t="s">
        <v>166</v>
      </c>
      <c r="AY176" s="14" t="s">
        <v>158</v>
      </c>
      <c r="BE176" s="230">
        <f>IF(N176="základná",J176,0)</f>
        <v>0</v>
      </c>
      <c r="BF176" s="230">
        <f>IF(N176="znížená",J176,0)</f>
        <v>189.36000000000001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166</v>
      </c>
      <c r="BK176" s="230">
        <f>ROUND(I176*H176,2)</f>
        <v>189.36000000000001</v>
      </c>
      <c r="BL176" s="14" t="s">
        <v>165</v>
      </c>
      <c r="BM176" s="229" t="s">
        <v>289</v>
      </c>
    </row>
    <row r="177" s="2" customFormat="1" ht="21.75" customHeight="1">
      <c r="A177" s="29"/>
      <c r="B177" s="30"/>
      <c r="C177" s="231" t="s">
        <v>290</v>
      </c>
      <c r="D177" s="231" t="s">
        <v>192</v>
      </c>
      <c r="E177" s="232" t="s">
        <v>291</v>
      </c>
      <c r="F177" s="233" t="s">
        <v>292</v>
      </c>
      <c r="G177" s="234" t="s">
        <v>288</v>
      </c>
      <c r="H177" s="235">
        <v>31.661999999999999</v>
      </c>
      <c r="I177" s="236">
        <v>12.050000000000001</v>
      </c>
      <c r="J177" s="236">
        <f>ROUND(I177*H177,2)</f>
        <v>381.52999999999997</v>
      </c>
      <c r="K177" s="237"/>
      <c r="L177" s="238"/>
      <c r="M177" s="239" t="s">
        <v>1</v>
      </c>
      <c r="N177" s="240" t="s">
        <v>41</v>
      </c>
      <c r="O177" s="227">
        <v>0</v>
      </c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181</v>
      </c>
      <c r="AT177" s="229" t="s">
        <v>192</v>
      </c>
      <c r="AU177" s="229" t="s">
        <v>166</v>
      </c>
      <c r="AY177" s="14" t="s">
        <v>158</v>
      </c>
      <c r="BE177" s="230">
        <f>IF(N177="základná",J177,0)</f>
        <v>0</v>
      </c>
      <c r="BF177" s="230">
        <f>IF(N177="znížená",J177,0)</f>
        <v>381.52999999999997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166</v>
      </c>
      <c r="BK177" s="230">
        <f>ROUND(I177*H177,2)</f>
        <v>381.52999999999997</v>
      </c>
      <c r="BL177" s="14" t="s">
        <v>165</v>
      </c>
      <c r="BM177" s="229" t="s">
        <v>293</v>
      </c>
    </row>
    <row r="178" s="12" customFormat="1" ht="22.8" customHeight="1">
      <c r="A178" s="12"/>
      <c r="B178" s="203"/>
      <c r="C178" s="204"/>
      <c r="D178" s="205" t="s">
        <v>74</v>
      </c>
      <c r="E178" s="216" t="s">
        <v>205</v>
      </c>
      <c r="F178" s="216" t="s">
        <v>294</v>
      </c>
      <c r="G178" s="204"/>
      <c r="H178" s="204"/>
      <c r="I178" s="204"/>
      <c r="J178" s="217">
        <f>BK178</f>
        <v>18119.399999999998</v>
      </c>
      <c r="K178" s="204"/>
      <c r="L178" s="208"/>
      <c r="M178" s="209"/>
      <c r="N178" s="210"/>
      <c r="O178" s="210"/>
      <c r="P178" s="211">
        <f>SUM(P179:P213)</f>
        <v>646.76466110000013</v>
      </c>
      <c r="Q178" s="210"/>
      <c r="R178" s="211">
        <f>SUM(R179:R213)</f>
        <v>31.934896107699998</v>
      </c>
      <c r="S178" s="210"/>
      <c r="T178" s="212">
        <f>SUM(T179:T213)</f>
        <v>53.976939999999999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3" t="s">
        <v>83</v>
      </c>
      <c r="AT178" s="214" t="s">
        <v>74</v>
      </c>
      <c r="AU178" s="214" t="s">
        <v>83</v>
      </c>
      <c r="AY178" s="213" t="s">
        <v>158</v>
      </c>
      <c r="BK178" s="215">
        <f>SUM(BK179:BK213)</f>
        <v>18119.399999999998</v>
      </c>
    </row>
    <row r="179" s="2" customFormat="1" ht="24.15" customHeight="1">
      <c r="A179" s="29"/>
      <c r="B179" s="30"/>
      <c r="C179" s="218" t="s">
        <v>225</v>
      </c>
      <c r="D179" s="218" t="s">
        <v>161</v>
      </c>
      <c r="E179" s="219" t="s">
        <v>295</v>
      </c>
      <c r="F179" s="220" t="s">
        <v>296</v>
      </c>
      <c r="G179" s="221" t="s">
        <v>164</v>
      </c>
      <c r="H179" s="222">
        <v>340.80000000000001</v>
      </c>
      <c r="I179" s="223">
        <v>2.71</v>
      </c>
      <c r="J179" s="223">
        <f>ROUND(I179*H179,2)</f>
        <v>923.57000000000005</v>
      </c>
      <c r="K179" s="224"/>
      <c r="L179" s="35"/>
      <c r="M179" s="225" t="s">
        <v>1</v>
      </c>
      <c r="N179" s="226" t="s">
        <v>41</v>
      </c>
      <c r="O179" s="227">
        <v>0.13200000000000001</v>
      </c>
      <c r="P179" s="227">
        <f>O179*H179</f>
        <v>44.985600000000005</v>
      </c>
      <c r="Q179" s="227">
        <v>0.025710469999999999</v>
      </c>
      <c r="R179" s="227">
        <f>Q179*H179</f>
        <v>8.7621281759999992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165</v>
      </c>
      <c r="AT179" s="229" t="s">
        <v>161</v>
      </c>
      <c r="AU179" s="229" t="s">
        <v>166</v>
      </c>
      <c r="AY179" s="14" t="s">
        <v>158</v>
      </c>
      <c r="BE179" s="230">
        <f>IF(N179="základná",J179,0)</f>
        <v>0</v>
      </c>
      <c r="BF179" s="230">
        <f>IF(N179="znížená",J179,0)</f>
        <v>923.57000000000005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166</v>
      </c>
      <c r="BK179" s="230">
        <f>ROUND(I179*H179,2)</f>
        <v>923.57000000000005</v>
      </c>
      <c r="BL179" s="14" t="s">
        <v>165</v>
      </c>
      <c r="BM179" s="229" t="s">
        <v>297</v>
      </c>
    </row>
    <row r="180" s="2" customFormat="1" ht="24.15" customHeight="1">
      <c r="A180" s="29"/>
      <c r="B180" s="30"/>
      <c r="C180" s="218" t="s">
        <v>298</v>
      </c>
      <c r="D180" s="218" t="s">
        <v>161</v>
      </c>
      <c r="E180" s="219" t="s">
        <v>299</v>
      </c>
      <c r="F180" s="220" t="s">
        <v>300</v>
      </c>
      <c r="G180" s="221" t="s">
        <v>164</v>
      </c>
      <c r="H180" s="222">
        <v>340</v>
      </c>
      <c r="I180" s="223">
        <v>1.75</v>
      </c>
      <c r="J180" s="223">
        <f>ROUND(I180*H180,2)</f>
        <v>595</v>
      </c>
      <c r="K180" s="224"/>
      <c r="L180" s="35"/>
      <c r="M180" s="225" t="s">
        <v>1</v>
      </c>
      <c r="N180" s="226" t="s">
        <v>41</v>
      </c>
      <c r="O180" s="227">
        <v>0.0060000000000000001</v>
      </c>
      <c r="P180" s="227">
        <f>O180*H180</f>
        <v>2.04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165</v>
      </c>
      <c r="AT180" s="229" t="s">
        <v>161</v>
      </c>
      <c r="AU180" s="229" t="s">
        <v>166</v>
      </c>
      <c r="AY180" s="14" t="s">
        <v>158</v>
      </c>
      <c r="BE180" s="230">
        <f>IF(N180="základná",J180,0)</f>
        <v>0</v>
      </c>
      <c r="BF180" s="230">
        <f>IF(N180="znížená",J180,0)</f>
        <v>595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166</v>
      </c>
      <c r="BK180" s="230">
        <f>ROUND(I180*H180,2)</f>
        <v>595</v>
      </c>
      <c r="BL180" s="14" t="s">
        <v>165</v>
      </c>
      <c r="BM180" s="229" t="s">
        <v>301</v>
      </c>
    </row>
    <row r="181" s="2" customFormat="1" ht="24.15" customHeight="1">
      <c r="A181" s="29"/>
      <c r="B181" s="30"/>
      <c r="C181" s="218" t="s">
        <v>229</v>
      </c>
      <c r="D181" s="218" t="s">
        <v>161</v>
      </c>
      <c r="E181" s="219" t="s">
        <v>302</v>
      </c>
      <c r="F181" s="220" t="s">
        <v>303</v>
      </c>
      <c r="G181" s="221" t="s">
        <v>164</v>
      </c>
      <c r="H181" s="222">
        <v>340</v>
      </c>
      <c r="I181" s="223">
        <v>1.75</v>
      </c>
      <c r="J181" s="223">
        <f>ROUND(I181*H181,2)</f>
        <v>595</v>
      </c>
      <c r="K181" s="224"/>
      <c r="L181" s="35"/>
      <c r="M181" s="225" t="s">
        <v>1</v>
      </c>
      <c r="N181" s="226" t="s">
        <v>41</v>
      </c>
      <c r="O181" s="227">
        <v>0.091999999999999998</v>
      </c>
      <c r="P181" s="227">
        <f>O181*H181</f>
        <v>31.280000000000001</v>
      </c>
      <c r="Q181" s="227">
        <v>0.02571</v>
      </c>
      <c r="R181" s="227">
        <f>Q181*H181</f>
        <v>8.7414000000000005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165</v>
      </c>
      <c r="AT181" s="229" t="s">
        <v>161</v>
      </c>
      <c r="AU181" s="229" t="s">
        <v>166</v>
      </c>
      <c r="AY181" s="14" t="s">
        <v>158</v>
      </c>
      <c r="BE181" s="230">
        <f>IF(N181="základná",J181,0)</f>
        <v>0</v>
      </c>
      <c r="BF181" s="230">
        <f>IF(N181="znížená",J181,0)</f>
        <v>595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166</v>
      </c>
      <c r="BK181" s="230">
        <f>ROUND(I181*H181,2)</f>
        <v>595</v>
      </c>
      <c r="BL181" s="14" t="s">
        <v>165</v>
      </c>
      <c r="BM181" s="229" t="s">
        <v>304</v>
      </c>
    </row>
    <row r="182" s="2" customFormat="1" ht="21.75" customHeight="1">
      <c r="A182" s="29"/>
      <c r="B182" s="30"/>
      <c r="C182" s="218" t="s">
        <v>305</v>
      </c>
      <c r="D182" s="218" t="s">
        <v>161</v>
      </c>
      <c r="E182" s="219" t="s">
        <v>306</v>
      </c>
      <c r="F182" s="220" t="s">
        <v>307</v>
      </c>
      <c r="G182" s="221" t="s">
        <v>164</v>
      </c>
      <c r="H182" s="222">
        <v>341.58999999999997</v>
      </c>
      <c r="I182" s="223">
        <v>3.5099999999999998</v>
      </c>
      <c r="J182" s="223">
        <f>ROUND(I182*H182,2)</f>
        <v>1198.98</v>
      </c>
      <c r="K182" s="224"/>
      <c r="L182" s="35"/>
      <c r="M182" s="225" t="s">
        <v>1</v>
      </c>
      <c r="N182" s="226" t="s">
        <v>41</v>
      </c>
      <c r="O182" s="227">
        <v>0.099210000000000007</v>
      </c>
      <c r="P182" s="227">
        <f>O182*H182</f>
        <v>33.889143900000001</v>
      </c>
      <c r="Q182" s="227">
        <v>0.042198630000000001</v>
      </c>
      <c r="R182" s="227">
        <f>Q182*H182</f>
        <v>14.414630021699999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165</v>
      </c>
      <c r="AT182" s="229" t="s">
        <v>161</v>
      </c>
      <c r="AU182" s="229" t="s">
        <v>166</v>
      </c>
      <c r="AY182" s="14" t="s">
        <v>158</v>
      </c>
      <c r="BE182" s="230">
        <f>IF(N182="základná",J182,0)</f>
        <v>0</v>
      </c>
      <c r="BF182" s="230">
        <f>IF(N182="znížená",J182,0)</f>
        <v>1198.98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166</v>
      </c>
      <c r="BK182" s="230">
        <f>ROUND(I182*H182,2)</f>
        <v>1198.98</v>
      </c>
      <c r="BL182" s="14" t="s">
        <v>165</v>
      </c>
      <c r="BM182" s="229" t="s">
        <v>308</v>
      </c>
    </row>
    <row r="183" s="2" customFormat="1" ht="24.15" customHeight="1">
      <c r="A183" s="29"/>
      <c r="B183" s="30"/>
      <c r="C183" s="218" t="s">
        <v>232</v>
      </c>
      <c r="D183" s="218" t="s">
        <v>161</v>
      </c>
      <c r="E183" s="219" t="s">
        <v>309</v>
      </c>
      <c r="F183" s="220" t="s">
        <v>310</v>
      </c>
      <c r="G183" s="221" t="s">
        <v>164</v>
      </c>
      <c r="H183" s="222">
        <v>341.58999999999997</v>
      </c>
      <c r="I183" s="223">
        <v>4.8399999999999999</v>
      </c>
      <c r="J183" s="223">
        <f>ROUND(I183*H183,2)</f>
        <v>1653.3</v>
      </c>
      <c r="K183" s="224"/>
      <c r="L183" s="35"/>
      <c r="M183" s="225" t="s">
        <v>1</v>
      </c>
      <c r="N183" s="226" t="s">
        <v>41</v>
      </c>
      <c r="O183" s="227">
        <v>0.32401000000000002</v>
      </c>
      <c r="P183" s="227">
        <f>O183*H183</f>
        <v>110.6785759</v>
      </c>
      <c r="Q183" s="227">
        <v>4.8999999999999998E-05</v>
      </c>
      <c r="R183" s="227">
        <f>Q183*H183</f>
        <v>0.016737909999999998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165</v>
      </c>
      <c r="AT183" s="229" t="s">
        <v>161</v>
      </c>
      <c r="AU183" s="229" t="s">
        <v>166</v>
      </c>
      <c r="AY183" s="14" t="s">
        <v>158</v>
      </c>
      <c r="BE183" s="230">
        <f>IF(N183="základná",J183,0)</f>
        <v>0</v>
      </c>
      <c r="BF183" s="230">
        <f>IF(N183="znížená",J183,0)</f>
        <v>1653.3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166</v>
      </c>
      <c r="BK183" s="230">
        <f>ROUND(I183*H183,2)</f>
        <v>1653.3</v>
      </c>
      <c r="BL183" s="14" t="s">
        <v>165</v>
      </c>
      <c r="BM183" s="229" t="s">
        <v>311</v>
      </c>
    </row>
    <row r="184" s="2" customFormat="1" ht="16.5" customHeight="1">
      <c r="A184" s="29"/>
      <c r="B184" s="30"/>
      <c r="C184" s="218" t="s">
        <v>312</v>
      </c>
      <c r="D184" s="218" t="s">
        <v>161</v>
      </c>
      <c r="E184" s="219" t="s">
        <v>313</v>
      </c>
      <c r="F184" s="220" t="s">
        <v>314</v>
      </c>
      <c r="G184" s="221" t="s">
        <v>164</v>
      </c>
      <c r="H184" s="222">
        <v>341.58999999999997</v>
      </c>
      <c r="I184" s="223">
        <v>0.20999999999999999</v>
      </c>
      <c r="J184" s="223">
        <f>ROUND(I184*H184,2)</f>
        <v>71.730000000000004</v>
      </c>
      <c r="K184" s="224"/>
      <c r="L184" s="35"/>
      <c r="M184" s="225" t="s">
        <v>1</v>
      </c>
      <c r="N184" s="226" t="s">
        <v>41</v>
      </c>
      <c r="O184" s="227">
        <v>0.014</v>
      </c>
      <c r="P184" s="227">
        <f>O184*H184</f>
        <v>4.78226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165</v>
      </c>
      <c r="AT184" s="229" t="s">
        <v>161</v>
      </c>
      <c r="AU184" s="229" t="s">
        <v>166</v>
      </c>
      <c r="AY184" s="14" t="s">
        <v>158</v>
      </c>
      <c r="BE184" s="230">
        <f>IF(N184="základná",J184,0)</f>
        <v>0</v>
      </c>
      <c r="BF184" s="230">
        <f>IF(N184="znížená",J184,0)</f>
        <v>71.730000000000004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166</v>
      </c>
      <c r="BK184" s="230">
        <f>ROUND(I184*H184,2)</f>
        <v>71.730000000000004</v>
      </c>
      <c r="BL184" s="14" t="s">
        <v>165</v>
      </c>
      <c r="BM184" s="229" t="s">
        <v>315</v>
      </c>
    </row>
    <row r="185" s="2" customFormat="1" ht="16.5" customHeight="1">
      <c r="A185" s="29"/>
      <c r="B185" s="30"/>
      <c r="C185" s="218" t="s">
        <v>236</v>
      </c>
      <c r="D185" s="218" t="s">
        <v>161</v>
      </c>
      <c r="E185" s="219" t="s">
        <v>316</v>
      </c>
      <c r="F185" s="220" t="s">
        <v>317</v>
      </c>
      <c r="G185" s="221" t="s">
        <v>288</v>
      </c>
      <c r="H185" s="222">
        <v>175.137</v>
      </c>
      <c r="I185" s="223">
        <v>5.79</v>
      </c>
      <c r="J185" s="223">
        <f>ROUND(I185*H185,2)</f>
        <v>1014.04</v>
      </c>
      <c r="K185" s="224"/>
      <c r="L185" s="35"/>
      <c r="M185" s="225" t="s">
        <v>1</v>
      </c>
      <c r="N185" s="226" t="s">
        <v>41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165</v>
      </c>
      <c r="AT185" s="229" t="s">
        <v>161</v>
      </c>
      <c r="AU185" s="229" t="s">
        <v>166</v>
      </c>
      <c r="AY185" s="14" t="s">
        <v>158</v>
      </c>
      <c r="BE185" s="230">
        <f>IF(N185="základná",J185,0)</f>
        <v>0</v>
      </c>
      <c r="BF185" s="230">
        <f>IF(N185="znížená",J185,0)</f>
        <v>1014.04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166</v>
      </c>
      <c r="BK185" s="230">
        <f>ROUND(I185*H185,2)</f>
        <v>1014.04</v>
      </c>
      <c r="BL185" s="14" t="s">
        <v>165</v>
      </c>
      <c r="BM185" s="229" t="s">
        <v>318</v>
      </c>
    </row>
    <row r="186" s="2" customFormat="1" ht="21.75" customHeight="1">
      <c r="A186" s="29"/>
      <c r="B186" s="30"/>
      <c r="C186" s="218" t="s">
        <v>319</v>
      </c>
      <c r="D186" s="218" t="s">
        <v>161</v>
      </c>
      <c r="E186" s="219" t="s">
        <v>320</v>
      </c>
      <c r="F186" s="220" t="s">
        <v>321</v>
      </c>
      <c r="G186" s="221" t="s">
        <v>288</v>
      </c>
      <c r="H186" s="222">
        <v>239.137</v>
      </c>
      <c r="I186" s="223">
        <v>2.73</v>
      </c>
      <c r="J186" s="223">
        <f>ROUND(I186*H186,2)</f>
        <v>652.84000000000003</v>
      </c>
      <c r="K186" s="224"/>
      <c r="L186" s="35"/>
      <c r="M186" s="225" t="s">
        <v>1</v>
      </c>
      <c r="N186" s="226" t="s">
        <v>41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165</v>
      </c>
      <c r="AT186" s="229" t="s">
        <v>161</v>
      </c>
      <c r="AU186" s="229" t="s">
        <v>166</v>
      </c>
      <c r="AY186" s="14" t="s">
        <v>158</v>
      </c>
      <c r="BE186" s="230">
        <f>IF(N186="základná",J186,0)</f>
        <v>0</v>
      </c>
      <c r="BF186" s="230">
        <f>IF(N186="znížená",J186,0)</f>
        <v>652.84000000000003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166</v>
      </c>
      <c r="BK186" s="230">
        <f>ROUND(I186*H186,2)</f>
        <v>652.84000000000003</v>
      </c>
      <c r="BL186" s="14" t="s">
        <v>165</v>
      </c>
      <c r="BM186" s="229" t="s">
        <v>322</v>
      </c>
    </row>
    <row r="187" s="2" customFormat="1" ht="24.15" customHeight="1">
      <c r="A187" s="29"/>
      <c r="B187" s="30"/>
      <c r="C187" s="218" t="s">
        <v>239</v>
      </c>
      <c r="D187" s="218" t="s">
        <v>161</v>
      </c>
      <c r="E187" s="219" t="s">
        <v>323</v>
      </c>
      <c r="F187" s="220" t="s">
        <v>324</v>
      </c>
      <c r="G187" s="221" t="s">
        <v>288</v>
      </c>
      <c r="H187" s="222">
        <v>131.46000000000001</v>
      </c>
      <c r="I187" s="223">
        <v>3.4900000000000002</v>
      </c>
      <c r="J187" s="223">
        <f>ROUND(I187*H187,2)</f>
        <v>458.80000000000001</v>
      </c>
      <c r="K187" s="224"/>
      <c r="L187" s="35"/>
      <c r="M187" s="225" t="s">
        <v>1</v>
      </c>
      <c r="N187" s="226" t="s">
        <v>41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165</v>
      </c>
      <c r="AT187" s="229" t="s">
        <v>161</v>
      </c>
      <c r="AU187" s="229" t="s">
        <v>166</v>
      </c>
      <c r="AY187" s="14" t="s">
        <v>158</v>
      </c>
      <c r="BE187" s="230">
        <f>IF(N187="základná",J187,0)</f>
        <v>0</v>
      </c>
      <c r="BF187" s="230">
        <f>IF(N187="znížená",J187,0)</f>
        <v>458.80000000000001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166</v>
      </c>
      <c r="BK187" s="230">
        <f>ROUND(I187*H187,2)</f>
        <v>458.80000000000001</v>
      </c>
      <c r="BL187" s="14" t="s">
        <v>165</v>
      </c>
      <c r="BM187" s="229" t="s">
        <v>325</v>
      </c>
    </row>
    <row r="188" s="2" customFormat="1" ht="16.5" customHeight="1">
      <c r="A188" s="29"/>
      <c r="B188" s="30"/>
      <c r="C188" s="218" t="s">
        <v>326</v>
      </c>
      <c r="D188" s="218" t="s">
        <v>161</v>
      </c>
      <c r="E188" s="219" t="s">
        <v>327</v>
      </c>
      <c r="F188" s="220" t="s">
        <v>328</v>
      </c>
      <c r="G188" s="221" t="s">
        <v>288</v>
      </c>
      <c r="H188" s="222">
        <v>52.340000000000003</v>
      </c>
      <c r="I188" s="223">
        <v>8.6300000000000008</v>
      </c>
      <c r="J188" s="223">
        <f>ROUND(I188*H188,2)</f>
        <v>451.69</v>
      </c>
      <c r="K188" s="224"/>
      <c r="L188" s="35"/>
      <c r="M188" s="225" t="s">
        <v>1</v>
      </c>
      <c r="N188" s="226" t="s">
        <v>41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165</v>
      </c>
      <c r="AT188" s="229" t="s">
        <v>161</v>
      </c>
      <c r="AU188" s="229" t="s">
        <v>166</v>
      </c>
      <c r="AY188" s="14" t="s">
        <v>158</v>
      </c>
      <c r="BE188" s="230">
        <f>IF(N188="základná",J188,0)</f>
        <v>0</v>
      </c>
      <c r="BF188" s="230">
        <f>IF(N188="znížená",J188,0)</f>
        <v>451.69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166</v>
      </c>
      <c r="BK188" s="230">
        <f>ROUND(I188*H188,2)</f>
        <v>451.69</v>
      </c>
      <c r="BL188" s="14" t="s">
        <v>165</v>
      </c>
      <c r="BM188" s="229" t="s">
        <v>329</v>
      </c>
    </row>
    <row r="189" s="2" customFormat="1" ht="24.15" customHeight="1">
      <c r="A189" s="29"/>
      <c r="B189" s="30"/>
      <c r="C189" s="218" t="s">
        <v>243</v>
      </c>
      <c r="D189" s="218" t="s">
        <v>161</v>
      </c>
      <c r="E189" s="219" t="s">
        <v>330</v>
      </c>
      <c r="F189" s="220" t="s">
        <v>331</v>
      </c>
      <c r="G189" s="221" t="s">
        <v>164</v>
      </c>
      <c r="H189" s="222">
        <v>5.1219999999999999</v>
      </c>
      <c r="I189" s="223">
        <v>3.2799999999999998</v>
      </c>
      <c r="J189" s="223">
        <f>ROUND(I189*H189,2)</f>
        <v>16.800000000000001</v>
      </c>
      <c r="K189" s="224"/>
      <c r="L189" s="35"/>
      <c r="M189" s="225" t="s">
        <v>1</v>
      </c>
      <c r="N189" s="226" t="s">
        <v>41</v>
      </c>
      <c r="O189" s="227">
        <v>0.16400000000000001</v>
      </c>
      <c r="P189" s="227">
        <f>O189*H189</f>
        <v>0.84000799999999998</v>
      </c>
      <c r="Q189" s="227">
        <v>0</v>
      </c>
      <c r="R189" s="227">
        <f>Q189*H189</f>
        <v>0</v>
      </c>
      <c r="S189" s="227">
        <v>0.19600000000000001</v>
      </c>
      <c r="T189" s="228">
        <f>S189*H189</f>
        <v>1.0039119999999999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165</v>
      </c>
      <c r="AT189" s="229" t="s">
        <v>161</v>
      </c>
      <c r="AU189" s="229" t="s">
        <v>166</v>
      </c>
      <c r="AY189" s="14" t="s">
        <v>158</v>
      </c>
      <c r="BE189" s="230">
        <f>IF(N189="základná",J189,0)</f>
        <v>0</v>
      </c>
      <c r="BF189" s="230">
        <f>IF(N189="znížená",J189,0)</f>
        <v>16.800000000000001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166</v>
      </c>
      <c r="BK189" s="230">
        <f>ROUND(I189*H189,2)</f>
        <v>16.800000000000001</v>
      </c>
      <c r="BL189" s="14" t="s">
        <v>165</v>
      </c>
      <c r="BM189" s="229" t="s">
        <v>332</v>
      </c>
    </row>
    <row r="190" s="2" customFormat="1" ht="24.15" customHeight="1">
      <c r="A190" s="29"/>
      <c r="B190" s="30"/>
      <c r="C190" s="218" t="s">
        <v>333</v>
      </c>
      <c r="D190" s="218" t="s">
        <v>161</v>
      </c>
      <c r="E190" s="219" t="s">
        <v>334</v>
      </c>
      <c r="F190" s="220" t="s">
        <v>335</v>
      </c>
      <c r="G190" s="221" t="s">
        <v>180</v>
      </c>
      <c r="H190" s="222">
        <v>0.46800000000000003</v>
      </c>
      <c r="I190" s="223">
        <v>29.079999999999998</v>
      </c>
      <c r="J190" s="223">
        <f>ROUND(I190*H190,2)</f>
        <v>13.609999999999999</v>
      </c>
      <c r="K190" s="224"/>
      <c r="L190" s="35"/>
      <c r="M190" s="225" t="s">
        <v>1</v>
      </c>
      <c r="N190" s="226" t="s">
        <v>41</v>
      </c>
      <c r="O190" s="227">
        <v>1.4550000000000001</v>
      </c>
      <c r="P190" s="227">
        <f>O190*H190</f>
        <v>0.6809400000000001</v>
      </c>
      <c r="Q190" s="227">
        <v>0</v>
      </c>
      <c r="R190" s="227">
        <f>Q190*H190</f>
        <v>0</v>
      </c>
      <c r="S190" s="227">
        <v>1.905</v>
      </c>
      <c r="T190" s="228">
        <f>S190*H190</f>
        <v>0.89154000000000011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165</v>
      </c>
      <c r="AT190" s="229" t="s">
        <v>161</v>
      </c>
      <c r="AU190" s="229" t="s">
        <v>166</v>
      </c>
      <c r="AY190" s="14" t="s">
        <v>158</v>
      </c>
      <c r="BE190" s="230">
        <f>IF(N190="základná",J190,0)</f>
        <v>0</v>
      </c>
      <c r="BF190" s="230">
        <f>IF(N190="znížená",J190,0)</f>
        <v>13.609999999999999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166</v>
      </c>
      <c r="BK190" s="230">
        <f>ROUND(I190*H190,2)</f>
        <v>13.609999999999999</v>
      </c>
      <c r="BL190" s="14" t="s">
        <v>165</v>
      </c>
      <c r="BM190" s="229" t="s">
        <v>336</v>
      </c>
    </row>
    <row r="191" s="2" customFormat="1" ht="24.15" customHeight="1">
      <c r="A191" s="29"/>
      <c r="B191" s="30"/>
      <c r="C191" s="218" t="s">
        <v>246</v>
      </c>
      <c r="D191" s="218" t="s">
        <v>161</v>
      </c>
      <c r="E191" s="219" t="s">
        <v>337</v>
      </c>
      <c r="F191" s="220" t="s">
        <v>338</v>
      </c>
      <c r="G191" s="221" t="s">
        <v>180</v>
      </c>
      <c r="H191" s="222">
        <v>14.57</v>
      </c>
      <c r="I191" s="223">
        <v>89.069999999999993</v>
      </c>
      <c r="J191" s="223">
        <f>ROUND(I191*H191,2)</f>
        <v>1297.75</v>
      </c>
      <c r="K191" s="224"/>
      <c r="L191" s="35"/>
      <c r="M191" s="225" t="s">
        <v>1</v>
      </c>
      <c r="N191" s="226" t="s">
        <v>41</v>
      </c>
      <c r="O191" s="227">
        <v>5.8433900000000003</v>
      </c>
      <c r="P191" s="227">
        <f>O191*H191</f>
        <v>85.1381923</v>
      </c>
      <c r="Q191" s="227">
        <v>0</v>
      </c>
      <c r="R191" s="227">
        <f>Q191*H191</f>
        <v>0</v>
      </c>
      <c r="S191" s="227">
        <v>2.2000000000000002</v>
      </c>
      <c r="T191" s="228">
        <f>S191*H191</f>
        <v>32.054000000000002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165</v>
      </c>
      <c r="AT191" s="229" t="s">
        <v>161</v>
      </c>
      <c r="AU191" s="229" t="s">
        <v>166</v>
      </c>
      <c r="AY191" s="14" t="s">
        <v>158</v>
      </c>
      <c r="BE191" s="230">
        <f>IF(N191="základná",J191,0)</f>
        <v>0</v>
      </c>
      <c r="BF191" s="230">
        <f>IF(N191="znížená",J191,0)</f>
        <v>1297.75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166</v>
      </c>
      <c r="BK191" s="230">
        <f>ROUND(I191*H191,2)</f>
        <v>1297.75</v>
      </c>
      <c r="BL191" s="14" t="s">
        <v>165</v>
      </c>
      <c r="BM191" s="229" t="s">
        <v>339</v>
      </c>
    </row>
    <row r="192" s="2" customFormat="1" ht="24.15" customHeight="1">
      <c r="A192" s="29"/>
      <c r="B192" s="30"/>
      <c r="C192" s="218" t="s">
        <v>340</v>
      </c>
      <c r="D192" s="218" t="s">
        <v>161</v>
      </c>
      <c r="E192" s="219" t="s">
        <v>341</v>
      </c>
      <c r="F192" s="220" t="s">
        <v>342</v>
      </c>
      <c r="G192" s="221" t="s">
        <v>164</v>
      </c>
      <c r="H192" s="222">
        <v>73.810000000000002</v>
      </c>
      <c r="I192" s="223">
        <v>2.4700000000000002</v>
      </c>
      <c r="J192" s="223">
        <f>ROUND(I192*H192,2)</f>
        <v>182.31</v>
      </c>
      <c r="K192" s="224"/>
      <c r="L192" s="35"/>
      <c r="M192" s="225" t="s">
        <v>1</v>
      </c>
      <c r="N192" s="226" t="s">
        <v>41</v>
      </c>
      <c r="O192" s="227">
        <v>0</v>
      </c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229" t="s">
        <v>165</v>
      </c>
      <c r="AT192" s="229" t="s">
        <v>161</v>
      </c>
      <c r="AU192" s="229" t="s">
        <v>166</v>
      </c>
      <c r="AY192" s="14" t="s">
        <v>158</v>
      </c>
      <c r="BE192" s="230">
        <f>IF(N192="základná",J192,0)</f>
        <v>0</v>
      </c>
      <c r="BF192" s="230">
        <f>IF(N192="znížená",J192,0)</f>
        <v>182.31</v>
      </c>
      <c r="BG192" s="230">
        <f>IF(N192="zákl. prenesená",J192,0)</f>
        <v>0</v>
      </c>
      <c r="BH192" s="230">
        <f>IF(N192="zníž. prenesená",J192,0)</f>
        <v>0</v>
      </c>
      <c r="BI192" s="230">
        <f>IF(N192="nulová",J192,0)</f>
        <v>0</v>
      </c>
      <c r="BJ192" s="14" t="s">
        <v>166</v>
      </c>
      <c r="BK192" s="230">
        <f>ROUND(I192*H192,2)</f>
        <v>182.31</v>
      </c>
      <c r="BL192" s="14" t="s">
        <v>165</v>
      </c>
      <c r="BM192" s="229" t="s">
        <v>343</v>
      </c>
    </row>
    <row r="193" s="2" customFormat="1" ht="24.15" customHeight="1">
      <c r="A193" s="29"/>
      <c r="B193" s="30"/>
      <c r="C193" s="218" t="s">
        <v>250</v>
      </c>
      <c r="D193" s="218" t="s">
        <v>161</v>
      </c>
      <c r="E193" s="219" t="s">
        <v>344</v>
      </c>
      <c r="F193" s="220" t="s">
        <v>345</v>
      </c>
      <c r="G193" s="221" t="s">
        <v>164</v>
      </c>
      <c r="H193" s="222">
        <v>13.51</v>
      </c>
      <c r="I193" s="223">
        <v>4.3300000000000001</v>
      </c>
      <c r="J193" s="223">
        <f>ROUND(I193*H193,2)</f>
        <v>58.5</v>
      </c>
      <c r="K193" s="224"/>
      <c r="L193" s="35"/>
      <c r="M193" s="225" t="s">
        <v>1</v>
      </c>
      <c r="N193" s="226" t="s">
        <v>41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165</v>
      </c>
      <c r="AT193" s="229" t="s">
        <v>161</v>
      </c>
      <c r="AU193" s="229" t="s">
        <v>166</v>
      </c>
      <c r="AY193" s="14" t="s">
        <v>158</v>
      </c>
      <c r="BE193" s="230">
        <f>IF(N193="základná",J193,0)</f>
        <v>0</v>
      </c>
      <c r="BF193" s="230">
        <f>IF(N193="znížená",J193,0)</f>
        <v>58.5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166</v>
      </c>
      <c r="BK193" s="230">
        <f>ROUND(I193*H193,2)</f>
        <v>58.5</v>
      </c>
      <c r="BL193" s="14" t="s">
        <v>165</v>
      </c>
      <c r="BM193" s="229" t="s">
        <v>346</v>
      </c>
    </row>
    <row r="194" s="2" customFormat="1" ht="16.5" customHeight="1">
      <c r="A194" s="29"/>
      <c r="B194" s="30"/>
      <c r="C194" s="218" t="s">
        <v>347</v>
      </c>
      <c r="D194" s="218" t="s">
        <v>161</v>
      </c>
      <c r="E194" s="219" t="s">
        <v>348</v>
      </c>
      <c r="F194" s="220" t="s">
        <v>349</v>
      </c>
      <c r="G194" s="221" t="s">
        <v>189</v>
      </c>
      <c r="H194" s="222">
        <v>1</v>
      </c>
      <c r="I194" s="223">
        <v>100</v>
      </c>
      <c r="J194" s="223">
        <f>ROUND(I194*H194,2)</f>
        <v>100</v>
      </c>
      <c r="K194" s="224"/>
      <c r="L194" s="35"/>
      <c r="M194" s="225" t="s">
        <v>1</v>
      </c>
      <c r="N194" s="226" t="s">
        <v>41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165</v>
      </c>
      <c r="AT194" s="229" t="s">
        <v>161</v>
      </c>
      <c r="AU194" s="229" t="s">
        <v>166</v>
      </c>
      <c r="AY194" s="14" t="s">
        <v>158</v>
      </c>
      <c r="BE194" s="230">
        <f>IF(N194="základná",J194,0)</f>
        <v>0</v>
      </c>
      <c r="BF194" s="230">
        <f>IF(N194="znížená",J194,0)</f>
        <v>100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166</v>
      </c>
      <c r="BK194" s="230">
        <f>ROUND(I194*H194,2)</f>
        <v>100</v>
      </c>
      <c r="BL194" s="14" t="s">
        <v>165</v>
      </c>
      <c r="BM194" s="229" t="s">
        <v>350</v>
      </c>
    </row>
    <row r="195" s="2" customFormat="1" ht="21.75" customHeight="1">
      <c r="A195" s="29"/>
      <c r="B195" s="30"/>
      <c r="C195" s="218" t="s">
        <v>351</v>
      </c>
      <c r="D195" s="218" t="s">
        <v>161</v>
      </c>
      <c r="E195" s="219" t="s">
        <v>352</v>
      </c>
      <c r="F195" s="220" t="s">
        <v>353</v>
      </c>
      <c r="G195" s="221" t="s">
        <v>189</v>
      </c>
      <c r="H195" s="222">
        <v>24</v>
      </c>
      <c r="I195" s="223">
        <v>0.76000000000000001</v>
      </c>
      <c r="J195" s="223">
        <f>ROUND(I195*H195,2)</f>
        <v>18.239999999999998</v>
      </c>
      <c r="K195" s="224"/>
      <c r="L195" s="35"/>
      <c r="M195" s="225" t="s">
        <v>1</v>
      </c>
      <c r="N195" s="226" t="s">
        <v>41</v>
      </c>
      <c r="O195" s="227">
        <v>0.049000000000000002</v>
      </c>
      <c r="P195" s="227">
        <f>O195*H195</f>
        <v>1.1760000000000002</v>
      </c>
      <c r="Q195" s="227">
        <v>0</v>
      </c>
      <c r="R195" s="227">
        <f>Q195*H195</f>
        <v>0</v>
      </c>
      <c r="S195" s="227">
        <v>0.024</v>
      </c>
      <c r="T195" s="228">
        <f>S195*H195</f>
        <v>0.57600000000000007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165</v>
      </c>
      <c r="AT195" s="229" t="s">
        <v>161</v>
      </c>
      <c r="AU195" s="229" t="s">
        <v>166</v>
      </c>
      <c r="AY195" s="14" t="s">
        <v>158</v>
      </c>
      <c r="BE195" s="230">
        <f>IF(N195="základná",J195,0)</f>
        <v>0</v>
      </c>
      <c r="BF195" s="230">
        <f>IF(N195="znížená",J195,0)</f>
        <v>18.239999999999998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166</v>
      </c>
      <c r="BK195" s="230">
        <f>ROUND(I195*H195,2)</f>
        <v>18.239999999999998</v>
      </c>
      <c r="BL195" s="14" t="s">
        <v>165</v>
      </c>
      <c r="BM195" s="229" t="s">
        <v>354</v>
      </c>
    </row>
    <row r="196" s="2" customFormat="1" ht="21.75" customHeight="1">
      <c r="A196" s="29"/>
      <c r="B196" s="30"/>
      <c r="C196" s="218" t="s">
        <v>253</v>
      </c>
      <c r="D196" s="218" t="s">
        <v>161</v>
      </c>
      <c r="E196" s="219" t="s">
        <v>355</v>
      </c>
      <c r="F196" s="220" t="s">
        <v>356</v>
      </c>
      <c r="G196" s="221" t="s">
        <v>189</v>
      </c>
      <c r="H196" s="222">
        <v>2</v>
      </c>
      <c r="I196" s="223">
        <v>3.0600000000000001</v>
      </c>
      <c r="J196" s="223">
        <f>ROUND(I196*H196,2)</f>
        <v>6.1200000000000001</v>
      </c>
      <c r="K196" s="224"/>
      <c r="L196" s="35"/>
      <c r="M196" s="225" t="s">
        <v>1</v>
      </c>
      <c r="N196" s="226" t="s">
        <v>41</v>
      </c>
      <c r="O196" s="227">
        <v>0.19800000000000001</v>
      </c>
      <c r="P196" s="227">
        <f>O196*H196</f>
        <v>0.39600000000000002</v>
      </c>
      <c r="Q196" s="227">
        <v>0</v>
      </c>
      <c r="R196" s="227">
        <f>Q196*H196</f>
        <v>0</v>
      </c>
      <c r="S196" s="227">
        <v>0.065000000000000002</v>
      </c>
      <c r="T196" s="228">
        <f>S196*H196</f>
        <v>0.13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165</v>
      </c>
      <c r="AT196" s="229" t="s">
        <v>161</v>
      </c>
      <c r="AU196" s="229" t="s">
        <v>166</v>
      </c>
      <c r="AY196" s="14" t="s">
        <v>158</v>
      </c>
      <c r="BE196" s="230">
        <f>IF(N196="základná",J196,0)</f>
        <v>0</v>
      </c>
      <c r="BF196" s="230">
        <f>IF(N196="znížená",J196,0)</f>
        <v>6.1200000000000001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166</v>
      </c>
      <c r="BK196" s="230">
        <f>ROUND(I196*H196,2)</f>
        <v>6.1200000000000001</v>
      </c>
      <c r="BL196" s="14" t="s">
        <v>165</v>
      </c>
      <c r="BM196" s="229" t="s">
        <v>357</v>
      </c>
    </row>
    <row r="197" s="2" customFormat="1" ht="16.5" customHeight="1">
      <c r="A197" s="29"/>
      <c r="B197" s="30"/>
      <c r="C197" s="218" t="s">
        <v>358</v>
      </c>
      <c r="D197" s="218" t="s">
        <v>161</v>
      </c>
      <c r="E197" s="219" t="s">
        <v>359</v>
      </c>
      <c r="F197" s="220" t="s">
        <v>360</v>
      </c>
      <c r="G197" s="221" t="s">
        <v>164</v>
      </c>
      <c r="H197" s="222">
        <v>24.428000000000001</v>
      </c>
      <c r="I197" s="223">
        <v>24.73</v>
      </c>
      <c r="J197" s="223">
        <f>ROUND(I197*H197,2)</f>
        <v>604.10000000000002</v>
      </c>
      <c r="K197" s="224"/>
      <c r="L197" s="35"/>
      <c r="M197" s="225" t="s">
        <v>1</v>
      </c>
      <c r="N197" s="226" t="s">
        <v>41</v>
      </c>
      <c r="O197" s="227">
        <v>1.6000000000000001</v>
      </c>
      <c r="P197" s="227">
        <f>O197*H197</f>
        <v>39.084800000000001</v>
      </c>
      <c r="Q197" s="227">
        <v>0</v>
      </c>
      <c r="R197" s="227">
        <f>Q197*H197</f>
        <v>0</v>
      </c>
      <c r="S197" s="227">
        <v>0.075999999999999998</v>
      </c>
      <c r="T197" s="228">
        <f>S197*H197</f>
        <v>1.856528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29" t="s">
        <v>165</v>
      </c>
      <c r="AT197" s="229" t="s">
        <v>161</v>
      </c>
      <c r="AU197" s="229" t="s">
        <v>166</v>
      </c>
      <c r="AY197" s="14" t="s">
        <v>158</v>
      </c>
      <c r="BE197" s="230">
        <f>IF(N197="základná",J197,0)</f>
        <v>0</v>
      </c>
      <c r="BF197" s="230">
        <f>IF(N197="znížená",J197,0)</f>
        <v>604.10000000000002</v>
      </c>
      <c r="BG197" s="230">
        <f>IF(N197="zákl. prenesená",J197,0)</f>
        <v>0</v>
      </c>
      <c r="BH197" s="230">
        <f>IF(N197="zníž. prenesená",J197,0)</f>
        <v>0</v>
      </c>
      <c r="BI197" s="230">
        <f>IF(N197="nulová",J197,0)</f>
        <v>0</v>
      </c>
      <c r="BJ197" s="14" t="s">
        <v>166</v>
      </c>
      <c r="BK197" s="230">
        <f>ROUND(I197*H197,2)</f>
        <v>604.10000000000002</v>
      </c>
      <c r="BL197" s="14" t="s">
        <v>165</v>
      </c>
      <c r="BM197" s="229" t="s">
        <v>361</v>
      </c>
    </row>
    <row r="198" s="2" customFormat="1" ht="16.5" customHeight="1">
      <c r="A198" s="29"/>
      <c r="B198" s="30"/>
      <c r="C198" s="218" t="s">
        <v>257</v>
      </c>
      <c r="D198" s="218" t="s">
        <v>161</v>
      </c>
      <c r="E198" s="219" t="s">
        <v>362</v>
      </c>
      <c r="F198" s="220" t="s">
        <v>363</v>
      </c>
      <c r="G198" s="221" t="s">
        <v>164</v>
      </c>
      <c r="H198" s="222">
        <v>5.1600000000000001</v>
      </c>
      <c r="I198" s="223">
        <v>18.550000000000001</v>
      </c>
      <c r="J198" s="223">
        <f>ROUND(I198*H198,2)</f>
        <v>95.719999999999999</v>
      </c>
      <c r="K198" s="224"/>
      <c r="L198" s="35"/>
      <c r="M198" s="225" t="s">
        <v>1</v>
      </c>
      <c r="N198" s="226" t="s">
        <v>41</v>
      </c>
      <c r="O198" s="227">
        <v>1.2</v>
      </c>
      <c r="P198" s="227">
        <f>O198*H198</f>
        <v>6.1920000000000002</v>
      </c>
      <c r="Q198" s="227">
        <v>0</v>
      </c>
      <c r="R198" s="227">
        <f>Q198*H198</f>
        <v>0</v>
      </c>
      <c r="S198" s="227">
        <v>0.063</v>
      </c>
      <c r="T198" s="228">
        <f>S198*H198</f>
        <v>0.32508000000000004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9" t="s">
        <v>165</v>
      </c>
      <c r="AT198" s="229" t="s">
        <v>161</v>
      </c>
      <c r="AU198" s="229" t="s">
        <v>166</v>
      </c>
      <c r="AY198" s="14" t="s">
        <v>158</v>
      </c>
      <c r="BE198" s="230">
        <f>IF(N198="základná",J198,0)</f>
        <v>0</v>
      </c>
      <c r="BF198" s="230">
        <f>IF(N198="znížená",J198,0)</f>
        <v>95.719999999999999</v>
      </c>
      <c r="BG198" s="230">
        <f>IF(N198="zákl. prenesená",J198,0)</f>
        <v>0</v>
      </c>
      <c r="BH198" s="230">
        <f>IF(N198="zníž. prenesená",J198,0)</f>
        <v>0</v>
      </c>
      <c r="BI198" s="230">
        <f>IF(N198="nulová",J198,0)</f>
        <v>0</v>
      </c>
      <c r="BJ198" s="14" t="s">
        <v>166</v>
      </c>
      <c r="BK198" s="230">
        <f>ROUND(I198*H198,2)</f>
        <v>95.719999999999999</v>
      </c>
      <c r="BL198" s="14" t="s">
        <v>165</v>
      </c>
      <c r="BM198" s="229" t="s">
        <v>364</v>
      </c>
    </row>
    <row r="199" s="2" customFormat="1" ht="24.15" customHeight="1">
      <c r="A199" s="29"/>
      <c r="B199" s="30"/>
      <c r="C199" s="218" t="s">
        <v>365</v>
      </c>
      <c r="D199" s="218" t="s">
        <v>161</v>
      </c>
      <c r="E199" s="219" t="s">
        <v>366</v>
      </c>
      <c r="F199" s="220" t="s">
        <v>367</v>
      </c>
      <c r="G199" s="221" t="s">
        <v>180</v>
      </c>
      <c r="H199" s="222">
        <v>0.47999999999999998</v>
      </c>
      <c r="I199" s="223">
        <v>56.060000000000002</v>
      </c>
      <c r="J199" s="223">
        <f>ROUND(I199*H199,2)</f>
        <v>26.91</v>
      </c>
      <c r="K199" s="224"/>
      <c r="L199" s="35"/>
      <c r="M199" s="225" t="s">
        <v>1</v>
      </c>
      <c r="N199" s="226" t="s">
        <v>41</v>
      </c>
      <c r="O199" s="227">
        <v>3.6269999999999998</v>
      </c>
      <c r="P199" s="227">
        <f>O199*H199</f>
        <v>1.7409599999999998</v>
      </c>
      <c r="Q199" s="227">
        <v>0</v>
      </c>
      <c r="R199" s="227">
        <f>Q199*H199</f>
        <v>0</v>
      </c>
      <c r="S199" s="227">
        <v>1.875</v>
      </c>
      <c r="T199" s="228">
        <f>S199*H199</f>
        <v>0.89999999999999991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165</v>
      </c>
      <c r="AT199" s="229" t="s">
        <v>161</v>
      </c>
      <c r="AU199" s="229" t="s">
        <v>166</v>
      </c>
      <c r="AY199" s="14" t="s">
        <v>158</v>
      </c>
      <c r="BE199" s="230">
        <f>IF(N199="základná",J199,0)</f>
        <v>0</v>
      </c>
      <c r="BF199" s="230">
        <f>IF(N199="znížená",J199,0)</f>
        <v>26.91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166</v>
      </c>
      <c r="BK199" s="230">
        <f>ROUND(I199*H199,2)</f>
        <v>26.91</v>
      </c>
      <c r="BL199" s="14" t="s">
        <v>165</v>
      </c>
      <c r="BM199" s="229" t="s">
        <v>368</v>
      </c>
    </row>
    <row r="200" s="2" customFormat="1" ht="24.15" customHeight="1">
      <c r="A200" s="29"/>
      <c r="B200" s="30"/>
      <c r="C200" s="218" t="s">
        <v>260</v>
      </c>
      <c r="D200" s="218" t="s">
        <v>161</v>
      </c>
      <c r="E200" s="219" t="s">
        <v>369</v>
      </c>
      <c r="F200" s="220" t="s">
        <v>370</v>
      </c>
      <c r="G200" s="221" t="s">
        <v>180</v>
      </c>
      <c r="H200" s="222">
        <v>2.9569999999999999</v>
      </c>
      <c r="I200" s="223">
        <v>235.5</v>
      </c>
      <c r="J200" s="223">
        <f>ROUND(I200*H200,2)</f>
        <v>696.37</v>
      </c>
      <c r="K200" s="224"/>
      <c r="L200" s="35"/>
      <c r="M200" s="225" t="s">
        <v>1</v>
      </c>
      <c r="N200" s="226" t="s">
        <v>41</v>
      </c>
      <c r="O200" s="227">
        <v>15.236000000000001</v>
      </c>
      <c r="P200" s="227">
        <f>O200*H200</f>
        <v>45.052852000000001</v>
      </c>
      <c r="Q200" s="227">
        <v>0</v>
      </c>
      <c r="R200" s="227">
        <f>Q200*H200</f>
        <v>0</v>
      </c>
      <c r="S200" s="227">
        <v>2.2000000000000002</v>
      </c>
      <c r="T200" s="228">
        <f>S200*H200</f>
        <v>6.5053999999999998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29" t="s">
        <v>165</v>
      </c>
      <c r="AT200" s="229" t="s">
        <v>161</v>
      </c>
      <c r="AU200" s="229" t="s">
        <v>166</v>
      </c>
      <c r="AY200" s="14" t="s">
        <v>158</v>
      </c>
      <c r="BE200" s="230">
        <f>IF(N200="základná",J200,0)</f>
        <v>0</v>
      </c>
      <c r="BF200" s="230">
        <f>IF(N200="znížená",J200,0)</f>
        <v>696.37</v>
      </c>
      <c r="BG200" s="230">
        <f>IF(N200="zákl. prenesená",J200,0)</f>
        <v>0</v>
      </c>
      <c r="BH200" s="230">
        <f>IF(N200="zníž. prenesená",J200,0)</f>
        <v>0</v>
      </c>
      <c r="BI200" s="230">
        <f>IF(N200="nulová",J200,0)</f>
        <v>0</v>
      </c>
      <c r="BJ200" s="14" t="s">
        <v>166</v>
      </c>
      <c r="BK200" s="230">
        <f>ROUND(I200*H200,2)</f>
        <v>696.37</v>
      </c>
      <c r="BL200" s="14" t="s">
        <v>165</v>
      </c>
      <c r="BM200" s="229" t="s">
        <v>371</v>
      </c>
    </row>
    <row r="201" s="2" customFormat="1" ht="24.15" customHeight="1">
      <c r="A201" s="29"/>
      <c r="B201" s="30"/>
      <c r="C201" s="218" t="s">
        <v>372</v>
      </c>
      <c r="D201" s="218" t="s">
        <v>161</v>
      </c>
      <c r="E201" s="219" t="s">
        <v>373</v>
      </c>
      <c r="F201" s="220" t="s">
        <v>374</v>
      </c>
      <c r="G201" s="221" t="s">
        <v>288</v>
      </c>
      <c r="H201" s="222">
        <v>59.625999999999998</v>
      </c>
      <c r="I201" s="223">
        <v>1.95</v>
      </c>
      <c r="J201" s="223">
        <f>ROUND(I201*H201,2)</f>
        <v>116.27</v>
      </c>
      <c r="K201" s="224"/>
      <c r="L201" s="35"/>
      <c r="M201" s="225" t="s">
        <v>1</v>
      </c>
      <c r="N201" s="226" t="s">
        <v>41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165</v>
      </c>
      <c r="AT201" s="229" t="s">
        <v>161</v>
      </c>
      <c r="AU201" s="229" t="s">
        <v>166</v>
      </c>
      <c r="AY201" s="14" t="s">
        <v>158</v>
      </c>
      <c r="BE201" s="230">
        <f>IF(N201="základná",J201,0)</f>
        <v>0</v>
      </c>
      <c r="BF201" s="230">
        <f>IF(N201="znížená",J201,0)</f>
        <v>116.27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166</v>
      </c>
      <c r="BK201" s="230">
        <f>ROUND(I201*H201,2)</f>
        <v>116.27</v>
      </c>
      <c r="BL201" s="14" t="s">
        <v>165</v>
      </c>
      <c r="BM201" s="229" t="s">
        <v>375</v>
      </c>
    </row>
    <row r="202" s="2" customFormat="1" ht="21.75" customHeight="1">
      <c r="A202" s="29"/>
      <c r="B202" s="30"/>
      <c r="C202" s="218" t="s">
        <v>264</v>
      </c>
      <c r="D202" s="218" t="s">
        <v>161</v>
      </c>
      <c r="E202" s="219" t="s">
        <v>376</v>
      </c>
      <c r="F202" s="220" t="s">
        <v>377</v>
      </c>
      <c r="G202" s="221" t="s">
        <v>164</v>
      </c>
      <c r="H202" s="222">
        <v>15.34</v>
      </c>
      <c r="I202" s="223">
        <v>3.2999999999999998</v>
      </c>
      <c r="J202" s="223">
        <f>ROUND(I202*H202,2)</f>
        <v>50.619999999999997</v>
      </c>
      <c r="K202" s="224"/>
      <c r="L202" s="35"/>
      <c r="M202" s="225" t="s">
        <v>1</v>
      </c>
      <c r="N202" s="226" t="s">
        <v>41</v>
      </c>
      <c r="O202" s="227">
        <v>0.25383</v>
      </c>
      <c r="P202" s="227">
        <f>O202*H202</f>
        <v>3.8937521999999998</v>
      </c>
      <c r="Q202" s="227">
        <v>0</v>
      </c>
      <c r="R202" s="227">
        <f>Q202*H202</f>
        <v>0</v>
      </c>
      <c r="S202" s="227">
        <v>0.045999999999999999</v>
      </c>
      <c r="T202" s="228">
        <f>S202*H202</f>
        <v>0.70563999999999993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165</v>
      </c>
      <c r="AT202" s="229" t="s">
        <v>161</v>
      </c>
      <c r="AU202" s="229" t="s">
        <v>166</v>
      </c>
      <c r="AY202" s="14" t="s">
        <v>158</v>
      </c>
      <c r="BE202" s="230">
        <f>IF(N202="základná",J202,0)</f>
        <v>0</v>
      </c>
      <c r="BF202" s="230">
        <f>IF(N202="znížená",J202,0)</f>
        <v>50.619999999999997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166</v>
      </c>
      <c r="BK202" s="230">
        <f>ROUND(I202*H202,2)</f>
        <v>50.619999999999997</v>
      </c>
      <c r="BL202" s="14" t="s">
        <v>165</v>
      </c>
      <c r="BM202" s="229" t="s">
        <v>378</v>
      </c>
    </row>
    <row r="203" s="2" customFormat="1" ht="16.5" customHeight="1">
      <c r="A203" s="29"/>
      <c r="B203" s="30"/>
      <c r="C203" s="218" t="s">
        <v>379</v>
      </c>
      <c r="D203" s="218" t="s">
        <v>161</v>
      </c>
      <c r="E203" s="219" t="s">
        <v>380</v>
      </c>
      <c r="F203" s="220" t="s">
        <v>381</v>
      </c>
      <c r="G203" s="221" t="s">
        <v>164</v>
      </c>
      <c r="H203" s="222">
        <v>6.6200000000000001</v>
      </c>
      <c r="I203" s="223">
        <v>2.9199999999999999</v>
      </c>
      <c r="J203" s="223">
        <f>ROUND(I203*H203,2)</f>
        <v>19.329999999999998</v>
      </c>
      <c r="K203" s="224"/>
      <c r="L203" s="35"/>
      <c r="M203" s="225" t="s">
        <v>1</v>
      </c>
      <c r="N203" s="226" t="s">
        <v>41</v>
      </c>
      <c r="O203" s="227">
        <v>0.22453999999999999</v>
      </c>
      <c r="P203" s="227">
        <f>O203*H203</f>
        <v>1.4864548</v>
      </c>
      <c r="Q203" s="227">
        <v>0</v>
      </c>
      <c r="R203" s="227">
        <f>Q203*H203</f>
        <v>0</v>
      </c>
      <c r="S203" s="227">
        <v>0.050000000000000003</v>
      </c>
      <c r="T203" s="228">
        <f>S203*H203</f>
        <v>0.33100000000000002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165</v>
      </c>
      <c r="AT203" s="229" t="s">
        <v>161</v>
      </c>
      <c r="AU203" s="229" t="s">
        <v>166</v>
      </c>
      <c r="AY203" s="14" t="s">
        <v>158</v>
      </c>
      <c r="BE203" s="230">
        <f>IF(N203="základná",J203,0)</f>
        <v>0</v>
      </c>
      <c r="BF203" s="230">
        <f>IF(N203="znížená",J203,0)</f>
        <v>19.329999999999998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166</v>
      </c>
      <c r="BK203" s="230">
        <f>ROUND(I203*H203,2)</f>
        <v>19.329999999999998</v>
      </c>
      <c r="BL203" s="14" t="s">
        <v>165</v>
      </c>
      <c r="BM203" s="229" t="s">
        <v>382</v>
      </c>
    </row>
    <row r="204" s="2" customFormat="1" ht="24.15" customHeight="1">
      <c r="A204" s="29"/>
      <c r="B204" s="30"/>
      <c r="C204" s="218" t="s">
        <v>267</v>
      </c>
      <c r="D204" s="218" t="s">
        <v>161</v>
      </c>
      <c r="E204" s="219" t="s">
        <v>383</v>
      </c>
      <c r="F204" s="220" t="s">
        <v>384</v>
      </c>
      <c r="G204" s="221" t="s">
        <v>164</v>
      </c>
      <c r="H204" s="222">
        <v>67.536000000000001</v>
      </c>
      <c r="I204" s="223">
        <v>4.3899999999999997</v>
      </c>
      <c r="J204" s="223">
        <f>ROUND(I204*H204,2)</f>
        <v>296.48000000000002</v>
      </c>
      <c r="K204" s="224"/>
      <c r="L204" s="35"/>
      <c r="M204" s="225" t="s">
        <v>1</v>
      </c>
      <c r="N204" s="226" t="s">
        <v>41</v>
      </c>
      <c r="O204" s="227">
        <v>0.28399999999999997</v>
      </c>
      <c r="P204" s="227">
        <f>O204*H204</f>
        <v>19.180223999999999</v>
      </c>
      <c r="Q204" s="227">
        <v>0</v>
      </c>
      <c r="R204" s="227">
        <f>Q204*H204</f>
        <v>0</v>
      </c>
      <c r="S204" s="227">
        <v>0.068000000000000005</v>
      </c>
      <c r="T204" s="228">
        <f>S204*H204</f>
        <v>4.5924480000000001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9" t="s">
        <v>165</v>
      </c>
      <c r="AT204" s="229" t="s">
        <v>161</v>
      </c>
      <c r="AU204" s="229" t="s">
        <v>166</v>
      </c>
      <c r="AY204" s="14" t="s">
        <v>158</v>
      </c>
      <c r="BE204" s="230">
        <f>IF(N204="základná",J204,0)</f>
        <v>0</v>
      </c>
      <c r="BF204" s="230">
        <f>IF(N204="znížená",J204,0)</f>
        <v>296.48000000000002</v>
      </c>
      <c r="BG204" s="230">
        <f>IF(N204="zákl. prenesená",J204,0)</f>
        <v>0</v>
      </c>
      <c r="BH204" s="230">
        <f>IF(N204="zníž. prenesená",J204,0)</f>
        <v>0</v>
      </c>
      <c r="BI204" s="230">
        <f>IF(N204="nulová",J204,0)</f>
        <v>0</v>
      </c>
      <c r="BJ204" s="14" t="s">
        <v>166</v>
      </c>
      <c r="BK204" s="230">
        <f>ROUND(I204*H204,2)</f>
        <v>296.48000000000002</v>
      </c>
      <c r="BL204" s="14" t="s">
        <v>165</v>
      </c>
      <c r="BM204" s="229" t="s">
        <v>385</v>
      </c>
    </row>
    <row r="205" s="2" customFormat="1" ht="24.15" customHeight="1">
      <c r="A205" s="29"/>
      <c r="B205" s="30"/>
      <c r="C205" s="218" t="s">
        <v>386</v>
      </c>
      <c r="D205" s="218" t="s">
        <v>161</v>
      </c>
      <c r="E205" s="219" t="s">
        <v>387</v>
      </c>
      <c r="F205" s="220" t="s">
        <v>388</v>
      </c>
      <c r="G205" s="221" t="s">
        <v>164</v>
      </c>
      <c r="H205" s="222">
        <v>46.128</v>
      </c>
      <c r="I205" s="223">
        <v>5.7000000000000002</v>
      </c>
      <c r="J205" s="223">
        <f>ROUND(I205*H205,2)</f>
        <v>262.93000000000001</v>
      </c>
      <c r="K205" s="224"/>
      <c r="L205" s="35"/>
      <c r="M205" s="225" t="s">
        <v>1</v>
      </c>
      <c r="N205" s="226" t="s">
        <v>41</v>
      </c>
      <c r="O205" s="227">
        <v>0.36899999999999999</v>
      </c>
      <c r="P205" s="227">
        <f>O205*H205</f>
        <v>17.021232000000001</v>
      </c>
      <c r="Q205" s="227">
        <v>0</v>
      </c>
      <c r="R205" s="227">
        <f>Q205*H205</f>
        <v>0</v>
      </c>
      <c r="S205" s="227">
        <v>0.088999999999999996</v>
      </c>
      <c r="T205" s="228">
        <f>S205*H205</f>
        <v>4.1053920000000002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165</v>
      </c>
      <c r="AT205" s="229" t="s">
        <v>161</v>
      </c>
      <c r="AU205" s="229" t="s">
        <v>166</v>
      </c>
      <c r="AY205" s="14" t="s">
        <v>158</v>
      </c>
      <c r="BE205" s="230">
        <f>IF(N205="základná",J205,0)</f>
        <v>0</v>
      </c>
      <c r="BF205" s="230">
        <f>IF(N205="znížená",J205,0)</f>
        <v>262.93000000000001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166</v>
      </c>
      <c r="BK205" s="230">
        <f>ROUND(I205*H205,2)</f>
        <v>262.93000000000001</v>
      </c>
      <c r="BL205" s="14" t="s">
        <v>165</v>
      </c>
      <c r="BM205" s="229" t="s">
        <v>389</v>
      </c>
    </row>
    <row r="206" s="2" customFormat="1" ht="21.75" customHeight="1">
      <c r="A206" s="29"/>
      <c r="B206" s="30"/>
      <c r="C206" s="218" t="s">
        <v>271</v>
      </c>
      <c r="D206" s="218" t="s">
        <v>161</v>
      </c>
      <c r="E206" s="219" t="s">
        <v>390</v>
      </c>
      <c r="F206" s="220" t="s">
        <v>391</v>
      </c>
      <c r="G206" s="221" t="s">
        <v>174</v>
      </c>
      <c r="H206" s="222">
        <v>55.716000000000001</v>
      </c>
      <c r="I206" s="223">
        <v>11.470000000000001</v>
      </c>
      <c r="J206" s="223">
        <f>ROUND(I206*H206,2)</f>
        <v>639.05999999999995</v>
      </c>
      <c r="K206" s="224"/>
      <c r="L206" s="35"/>
      <c r="M206" s="225" t="s">
        <v>1</v>
      </c>
      <c r="N206" s="226" t="s">
        <v>41</v>
      </c>
      <c r="O206" s="227">
        <v>0.88200000000000001</v>
      </c>
      <c r="P206" s="227">
        <f>O206*H206</f>
        <v>49.141511999999999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9" t="s">
        <v>165</v>
      </c>
      <c r="AT206" s="229" t="s">
        <v>161</v>
      </c>
      <c r="AU206" s="229" t="s">
        <v>166</v>
      </c>
      <c r="AY206" s="14" t="s">
        <v>158</v>
      </c>
      <c r="BE206" s="230">
        <f>IF(N206="základná",J206,0)</f>
        <v>0</v>
      </c>
      <c r="BF206" s="230">
        <f>IF(N206="znížená",J206,0)</f>
        <v>639.05999999999995</v>
      </c>
      <c r="BG206" s="230">
        <f>IF(N206="zákl. prenesená",J206,0)</f>
        <v>0</v>
      </c>
      <c r="BH206" s="230">
        <f>IF(N206="zníž. prenesená",J206,0)</f>
        <v>0</v>
      </c>
      <c r="BI206" s="230">
        <f>IF(N206="nulová",J206,0)</f>
        <v>0</v>
      </c>
      <c r="BJ206" s="14" t="s">
        <v>166</v>
      </c>
      <c r="BK206" s="230">
        <f>ROUND(I206*H206,2)</f>
        <v>639.05999999999995</v>
      </c>
      <c r="BL206" s="14" t="s">
        <v>165</v>
      </c>
      <c r="BM206" s="229" t="s">
        <v>392</v>
      </c>
    </row>
    <row r="207" s="2" customFormat="1" ht="24.15" customHeight="1">
      <c r="A207" s="29"/>
      <c r="B207" s="30"/>
      <c r="C207" s="218" t="s">
        <v>393</v>
      </c>
      <c r="D207" s="218" t="s">
        <v>161</v>
      </c>
      <c r="E207" s="219" t="s">
        <v>394</v>
      </c>
      <c r="F207" s="220" t="s">
        <v>395</v>
      </c>
      <c r="G207" s="221" t="s">
        <v>174</v>
      </c>
      <c r="H207" s="222">
        <v>55.716000000000001</v>
      </c>
      <c r="I207" s="223">
        <v>8.0399999999999991</v>
      </c>
      <c r="J207" s="223">
        <f>ROUND(I207*H207,2)</f>
        <v>447.95999999999998</v>
      </c>
      <c r="K207" s="224"/>
      <c r="L207" s="35"/>
      <c r="M207" s="225" t="s">
        <v>1</v>
      </c>
      <c r="N207" s="226" t="s">
        <v>41</v>
      </c>
      <c r="O207" s="227">
        <v>0.61799999999999999</v>
      </c>
      <c r="P207" s="227">
        <f>O207*H207</f>
        <v>34.432487999999999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165</v>
      </c>
      <c r="AT207" s="229" t="s">
        <v>161</v>
      </c>
      <c r="AU207" s="229" t="s">
        <v>166</v>
      </c>
      <c r="AY207" s="14" t="s">
        <v>158</v>
      </c>
      <c r="BE207" s="230">
        <f>IF(N207="základná",J207,0)</f>
        <v>0</v>
      </c>
      <c r="BF207" s="230">
        <f>IF(N207="znížená",J207,0)</f>
        <v>447.95999999999998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166</v>
      </c>
      <c r="BK207" s="230">
        <f>ROUND(I207*H207,2)</f>
        <v>447.95999999999998</v>
      </c>
      <c r="BL207" s="14" t="s">
        <v>165</v>
      </c>
      <c r="BM207" s="229" t="s">
        <v>396</v>
      </c>
    </row>
    <row r="208" s="2" customFormat="1" ht="21.75" customHeight="1">
      <c r="A208" s="29"/>
      <c r="B208" s="30"/>
      <c r="C208" s="218" t="s">
        <v>274</v>
      </c>
      <c r="D208" s="218" t="s">
        <v>161</v>
      </c>
      <c r="E208" s="219" t="s">
        <v>397</v>
      </c>
      <c r="F208" s="220" t="s">
        <v>398</v>
      </c>
      <c r="G208" s="221" t="s">
        <v>174</v>
      </c>
      <c r="H208" s="222">
        <v>55.716000000000001</v>
      </c>
      <c r="I208" s="223">
        <v>15.609999999999999</v>
      </c>
      <c r="J208" s="223">
        <f>ROUND(I208*H208,2)</f>
        <v>869.73000000000002</v>
      </c>
      <c r="K208" s="224"/>
      <c r="L208" s="35"/>
      <c r="M208" s="225" t="s">
        <v>1</v>
      </c>
      <c r="N208" s="226" t="s">
        <v>41</v>
      </c>
      <c r="O208" s="227">
        <v>0.59799999999999998</v>
      </c>
      <c r="P208" s="227">
        <f>O208*H208</f>
        <v>33.318168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165</v>
      </c>
      <c r="AT208" s="229" t="s">
        <v>161</v>
      </c>
      <c r="AU208" s="229" t="s">
        <v>166</v>
      </c>
      <c r="AY208" s="14" t="s">
        <v>158</v>
      </c>
      <c r="BE208" s="230">
        <f>IF(N208="základná",J208,0)</f>
        <v>0</v>
      </c>
      <c r="BF208" s="230">
        <f>IF(N208="znížená",J208,0)</f>
        <v>869.73000000000002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166</v>
      </c>
      <c r="BK208" s="230">
        <f>ROUND(I208*H208,2)</f>
        <v>869.73000000000002</v>
      </c>
      <c r="BL208" s="14" t="s">
        <v>165</v>
      </c>
      <c r="BM208" s="229" t="s">
        <v>399</v>
      </c>
    </row>
    <row r="209" s="2" customFormat="1" ht="24.15" customHeight="1">
      <c r="A209" s="29"/>
      <c r="B209" s="30"/>
      <c r="C209" s="218" t="s">
        <v>400</v>
      </c>
      <c r="D209" s="218" t="s">
        <v>161</v>
      </c>
      <c r="E209" s="219" t="s">
        <v>401</v>
      </c>
      <c r="F209" s="220" t="s">
        <v>402</v>
      </c>
      <c r="G209" s="221" t="s">
        <v>174</v>
      </c>
      <c r="H209" s="222">
        <v>222.864</v>
      </c>
      <c r="I209" s="223">
        <v>0.51000000000000001</v>
      </c>
      <c r="J209" s="223">
        <f>ROUND(I209*H209,2)</f>
        <v>113.66</v>
      </c>
      <c r="K209" s="224"/>
      <c r="L209" s="35"/>
      <c r="M209" s="225" t="s">
        <v>1</v>
      </c>
      <c r="N209" s="226" t="s">
        <v>41</v>
      </c>
      <c r="O209" s="227">
        <v>0.0070000000000000001</v>
      </c>
      <c r="P209" s="227">
        <f>O209*H209</f>
        <v>1.5600480000000001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165</v>
      </c>
      <c r="AT209" s="229" t="s">
        <v>161</v>
      </c>
      <c r="AU209" s="229" t="s">
        <v>166</v>
      </c>
      <c r="AY209" s="14" t="s">
        <v>158</v>
      </c>
      <c r="BE209" s="230">
        <f>IF(N209="základná",J209,0)</f>
        <v>0</v>
      </c>
      <c r="BF209" s="230">
        <f>IF(N209="znížená",J209,0)</f>
        <v>113.66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166</v>
      </c>
      <c r="BK209" s="230">
        <f>ROUND(I209*H209,2)</f>
        <v>113.66</v>
      </c>
      <c r="BL209" s="14" t="s">
        <v>165</v>
      </c>
      <c r="BM209" s="229" t="s">
        <v>403</v>
      </c>
    </row>
    <row r="210" s="2" customFormat="1" ht="24.15" customHeight="1">
      <c r="A210" s="29"/>
      <c r="B210" s="30"/>
      <c r="C210" s="218" t="s">
        <v>278</v>
      </c>
      <c r="D210" s="218" t="s">
        <v>161</v>
      </c>
      <c r="E210" s="219" t="s">
        <v>404</v>
      </c>
      <c r="F210" s="220" t="s">
        <v>405</v>
      </c>
      <c r="G210" s="221" t="s">
        <v>174</v>
      </c>
      <c r="H210" s="222">
        <v>22.553000000000001</v>
      </c>
      <c r="I210" s="223">
        <v>11.58</v>
      </c>
      <c r="J210" s="223">
        <f>ROUND(I210*H210,2)</f>
        <v>261.16000000000003</v>
      </c>
      <c r="K210" s="224"/>
      <c r="L210" s="35"/>
      <c r="M210" s="225" t="s">
        <v>1</v>
      </c>
      <c r="N210" s="226" t="s">
        <v>41</v>
      </c>
      <c r="O210" s="227">
        <v>0.89000000000000001</v>
      </c>
      <c r="P210" s="227">
        <f>O210*H210</f>
        <v>20.07217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165</v>
      </c>
      <c r="AT210" s="229" t="s">
        <v>161</v>
      </c>
      <c r="AU210" s="229" t="s">
        <v>166</v>
      </c>
      <c r="AY210" s="14" t="s">
        <v>158</v>
      </c>
      <c r="BE210" s="230">
        <f>IF(N210="základná",J210,0)</f>
        <v>0</v>
      </c>
      <c r="BF210" s="230">
        <f>IF(N210="znížená",J210,0)</f>
        <v>261.16000000000003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166</v>
      </c>
      <c r="BK210" s="230">
        <f>ROUND(I210*H210,2)</f>
        <v>261.16000000000003</v>
      </c>
      <c r="BL210" s="14" t="s">
        <v>165</v>
      </c>
      <c r="BM210" s="229" t="s">
        <v>406</v>
      </c>
    </row>
    <row r="211" s="2" customFormat="1" ht="24.15" customHeight="1">
      <c r="A211" s="29"/>
      <c r="B211" s="30"/>
      <c r="C211" s="218" t="s">
        <v>407</v>
      </c>
      <c r="D211" s="218" t="s">
        <v>161</v>
      </c>
      <c r="E211" s="219" t="s">
        <v>408</v>
      </c>
      <c r="F211" s="220" t="s">
        <v>409</v>
      </c>
      <c r="G211" s="221" t="s">
        <v>174</v>
      </c>
      <c r="H211" s="222">
        <v>111.432</v>
      </c>
      <c r="I211" s="223">
        <v>1.3</v>
      </c>
      <c r="J211" s="223">
        <f>ROUND(I211*H211,2)</f>
        <v>144.86000000000001</v>
      </c>
      <c r="K211" s="224"/>
      <c r="L211" s="35"/>
      <c r="M211" s="225" t="s">
        <v>1</v>
      </c>
      <c r="N211" s="226" t="s">
        <v>41</v>
      </c>
      <c r="O211" s="227">
        <v>0.10000000000000001</v>
      </c>
      <c r="P211" s="227">
        <f>O211*H211</f>
        <v>11.1432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165</v>
      </c>
      <c r="AT211" s="229" t="s">
        <v>161</v>
      </c>
      <c r="AU211" s="229" t="s">
        <v>166</v>
      </c>
      <c r="AY211" s="14" t="s">
        <v>158</v>
      </c>
      <c r="BE211" s="230">
        <f>IF(N211="základná",J211,0)</f>
        <v>0</v>
      </c>
      <c r="BF211" s="230">
        <f>IF(N211="znížená",J211,0)</f>
        <v>144.86000000000001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166</v>
      </c>
      <c r="BK211" s="230">
        <f>ROUND(I211*H211,2)</f>
        <v>144.86000000000001</v>
      </c>
      <c r="BL211" s="14" t="s">
        <v>165</v>
      </c>
      <c r="BM211" s="229" t="s">
        <v>410</v>
      </c>
    </row>
    <row r="212" s="2" customFormat="1" ht="24.15" customHeight="1">
      <c r="A212" s="29"/>
      <c r="B212" s="30"/>
      <c r="C212" s="218" t="s">
        <v>281</v>
      </c>
      <c r="D212" s="218" t="s">
        <v>161</v>
      </c>
      <c r="E212" s="219" t="s">
        <v>411</v>
      </c>
      <c r="F212" s="220" t="s">
        <v>412</v>
      </c>
      <c r="G212" s="221" t="s">
        <v>174</v>
      </c>
      <c r="H212" s="222">
        <v>55.716000000000001</v>
      </c>
      <c r="I212" s="223">
        <v>60</v>
      </c>
      <c r="J212" s="223">
        <f>ROUND(I212*H212,2)</f>
        <v>3342.96</v>
      </c>
      <c r="K212" s="224"/>
      <c r="L212" s="35"/>
      <c r="M212" s="225" t="s">
        <v>1</v>
      </c>
      <c r="N212" s="226" t="s">
        <v>41</v>
      </c>
      <c r="O212" s="227">
        <v>0</v>
      </c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9" t="s">
        <v>165</v>
      </c>
      <c r="AT212" s="229" t="s">
        <v>161</v>
      </c>
      <c r="AU212" s="229" t="s">
        <v>166</v>
      </c>
      <c r="AY212" s="14" t="s">
        <v>158</v>
      </c>
      <c r="BE212" s="230">
        <f>IF(N212="základná",J212,0)</f>
        <v>0</v>
      </c>
      <c r="BF212" s="230">
        <f>IF(N212="znížená",J212,0)</f>
        <v>3342.96</v>
      </c>
      <c r="BG212" s="230">
        <f>IF(N212="zákl. prenesená",J212,0)</f>
        <v>0</v>
      </c>
      <c r="BH212" s="230">
        <f>IF(N212="zníž. prenesená",J212,0)</f>
        <v>0</v>
      </c>
      <c r="BI212" s="230">
        <f>IF(N212="nulová",J212,0)</f>
        <v>0</v>
      </c>
      <c r="BJ212" s="14" t="s">
        <v>166</v>
      </c>
      <c r="BK212" s="230">
        <f>ROUND(I212*H212,2)</f>
        <v>3342.96</v>
      </c>
      <c r="BL212" s="14" t="s">
        <v>165</v>
      </c>
      <c r="BM212" s="229" t="s">
        <v>413</v>
      </c>
    </row>
    <row r="213" s="2" customFormat="1" ht="21.75" customHeight="1">
      <c r="A213" s="29"/>
      <c r="B213" s="30"/>
      <c r="C213" s="218" t="s">
        <v>414</v>
      </c>
      <c r="D213" s="218" t="s">
        <v>161</v>
      </c>
      <c r="E213" s="219" t="s">
        <v>415</v>
      </c>
      <c r="F213" s="220" t="s">
        <v>416</v>
      </c>
      <c r="G213" s="221" t="s">
        <v>174</v>
      </c>
      <c r="H213" s="222">
        <v>52.960000000000001</v>
      </c>
      <c r="I213" s="223">
        <v>15.539999999999999</v>
      </c>
      <c r="J213" s="223">
        <f>ROUND(I213*H213,2)</f>
        <v>823</v>
      </c>
      <c r="K213" s="224"/>
      <c r="L213" s="35"/>
      <c r="M213" s="225" t="s">
        <v>1</v>
      </c>
      <c r="N213" s="226" t="s">
        <v>41</v>
      </c>
      <c r="O213" s="227">
        <v>0.89800000000000002</v>
      </c>
      <c r="P213" s="227">
        <f>O213*H213</f>
        <v>47.558080000000004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29" t="s">
        <v>165</v>
      </c>
      <c r="AT213" s="229" t="s">
        <v>161</v>
      </c>
      <c r="AU213" s="229" t="s">
        <v>166</v>
      </c>
      <c r="AY213" s="14" t="s">
        <v>158</v>
      </c>
      <c r="BE213" s="230">
        <f>IF(N213="základná",J213,0)</f>
        <v>0</v>
      </c>
      <c r="BF213" s="230">
        <f>IF(N213="znížená",J213,0)</f>
        <v>823</v>
      </c>
      <c r="BG213" s="230">
        <f>IF(N213="zákl. prenesená",J213,0)</f>
        <v>0</v>
      </c>
      <c r="BH213" s="230">
        <f>IF(N213="zníž. prenesená",J213,0)</f>
        <v>0</v>
      </c>
      <c r="BI213" s="230">
        <f>IF(N213="nulová",J213,0)</f>
        <v>0</v>
      </c>
      <c r="BJ213" s="14" t="s">
        <v>166</v>
      </c>
      <c r="BK213" s="230">
        <f>ROUND(I213*H213,2)</f>
        <v>823</v>
      </c>
      <c r="BL213" s="14" t="s">
        <v>165</v>
      </c>
      <c r="BM213" s="229" t="s">
        <v>417</v>
      </c>
    </row>
    <row r="214" s="12" customFormat="1" ht="25.92" customHeight="1">
      <c r="A214" s="12"/>
      <c r="B214" s="203"/>
      <c r="C214" s="204"/>
      <c r="D214" s="205" t="s">
        <v>74</v>
      </c>
      <c r="E214" s="206" t="s">
        <v>418</v>
      </c>
      <c r="F214" s="206" t="s">
        <v>419</v>
      </c>
      <c r="G214" s="204"/>
      <c r="H214" s="204"/>
      <c r="I214" s="204"/>
      <c r="J214" s="207">
        <f>BK214</f>
        <v>125589.39</v>
      </c>
      <c r="K214" s="204"/>
      <c r="L214" s="208"/>
      <c r="M214" s="209"/>
      <c r="N214" s="210"/>
      <c r="O214" s="210"/>
      <c r="P214" s="211">
        <f>P215+P223+P230+P235+P237+P262+P266+P272+P289+P319+P329+P331+P339+P343+P345</f>
        <v>270.59586811999998</v>
      </c>
      <c r="Q214" s="210"/>
      <c r="R214" s="211">
        <f>R215+R223+R230+R235+R237+R262+R266+R272+R289+R319+R329+R331+R339+R343+R345</f>
        <v>0.98191785339999993</v>
      </c>
      <c r="S214" s="210"/>
      <c r="T214" s="212">
        <f>T215+T223+T230+T235+T237+T262+T266+T272+T289+T319+T329+T331+T339+T343+T345</f>
        <v>0.50336499999999995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3" t="s">
        <v>83</v>
      </c>
      <c r="AT214" s="214" t="s">
        <v>74</v>
      </c>
      <c r="AU214" s="214" t="s">
        <v>75</v>
      </c>
      <c r="AY214" s="213" t="s">
        <v>158</v>
      </c>
      <c r="BK214" s="215">
        <f>BK215+BK223+BK230+BK235+BK237+BK262+BK266+BK272+BK289+BK319+BK329+BK331+BK339+BK343+BK345</f>
        <v>125589.39</v>
      </c>
    </row>
    <row r="215" s="12" customFormat="1" ht="22.8" customHeight="1">
      <c r="A215" s="12"/>
      <c r="B215" s="203"/>
      <c r="C215" s="204"/>
      <c r="D215" s="205" t="s">
        <v>74</v>
      </c>
      <c r="E215" s="216" t="s">
        <v>420</v>
      </c>
      <c r="F215" s="216" t="s">
        <v>421</v>
      </c>
      <c r="G215" s="204"/>
      <c r="H215" s="204"/>
      <c r="I215" s="204"/>
      <c r="J215" s="217">
        <f>BK215</f>
        <v>3387.75</v>
      </c>
      <c r="K215" s="204"/>
      <c r="L215" s="208"/>
      <c r="M215" s="209"/>
      <c r="N215" s="210"/>
      <c r="O215" s="210"/>
      <c r="P215" s="211">
        <f>SUM(P216:P222)</f>
        <v>23.020683600000002</v>
      </c>
      <c r="Q215" s="210"/>
      <c r="R215" s="211">
        <f>SUM(R216:R222)</f>
        <v>0.052669713800000004</v>
      </c>
      <c r="S215" s="210"/>
      <c r="T215" s="212">
        <f>SUM(T216:T222)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3" t="s">
        <v>166</v>
      </c>
      <c r="AT215" s="214" t="s">
        <v>74</v>
      </c>
      <c r="AU215" s="214" t="s">
        <v>83</v>
      </c>
      <c r="AY215" s="213" t="s">
        <v>158</v>
      </c>
      <c r="BK215" s="215">
        <f>SUM(BK216:BK222)</f>
        <v>3387.75</v>
      </c>
    </row>
    <row r="216" s="2" customFormat="1" ht="24.15" customHeight="1">
      <c r="A216" s="29"/>
      <c r="B216" s="30"/>
      <c r="C216" s="218" t="s">
        <v>285</v>
      </c>
      <c r="D216" s="218" t="s">
        <v>161</v>
      </c>
      <c r="E216" s="219" t="s">
        <v>422</v>
      </c>
      <c r="F216" s="220" t="s">
        <v>423</v>
      </c>
      <c r="G216" s="221" t="s">
        <v>164</v>
      </c>
      <c r="H216" s="222">
        <v>52.090000000000003</v>
      </c>
      <c r="I216" s="223">
        <v>17.920000000000002</v>
      </c>
      <c r="J216" s="223">
        <f>ROUND(I216*H216,2)</f>
        <v>933.45000000000005</v>
      </c>
      <c r="K216" s="224"/>
      <c r="L216" s="35"/>
      <c r="M216" s="225" t="s">
        <v>1</v>
      </c>
      <c r="N216" s="226" t="s">
        <v>41</v>
      </c>
      <c r="O216" s="227">
        <v>0</v>
      </c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29" t="s">
        <v>195</v>
      </c>
      <c r="AT216" s="229" t="s">
        <v>161</v>
      </c>
      <c r="AU216" s="229" t="s">
        <v>166</v>
      </c>
      <c r="AY216" s="14" t="s">
        <v>158</v>
      </c>
      <c r="BE216" s="230">
        <f>IF(N216="základná",J216,0)</f>
        <v>0</v>
      </c>
      <c r="BF216" s="230">
        <f>IF(N216="znížená",J216,0)</f>
        <v>933.45000000000005</v>
      </c>
      <c r="BG216" s="230">
        <f>IF(N216="zákl. prenesená",J216,0)</f>
        <v>0</v>
      </c>
      <c r="BH216" s="230">
        <f>IF(N216="zníž. prenesená",J216,0)</f>
        <v>0</v>
      </c>
      <c r="BI216" s="230">
        <f>IF(N216="nulová",J216,0)</f>
        <v>0</v>
      </c>
      <c r="BJ216" s="14" t="s">
        <v>166</v>
      </c>
      <c r="BK216" s="230">
        <f>ROUND(I216*H216,2)</f>
        <v>933.45000000000005</v>
      </c>
      <c r="BL216" s="14" t="s">
        <v>195</v>
      </c>
      <c r="BM216" s="229" t="s">
        <v>424</v>
      </c>
    </row>
    <row r="217" s="2" customFormat="1" ht="24.15" customHeight="1">
      <c r="A217" s="29"/>
      <c r="B217" s="30"/>
      <c r="C217" s="218" t="s">
        <v>425</v>
      </c>
      <c r="D217" s="218" t="s">
        <v>161</v>
      </c>
      <c r="E217" s="219" t="s">
        <v>426</v>
      </c>
      <c r="F217" s="220" t="s">
        <v>427</v>
      </c>
      <c r="G217" s="221" t="s">
        <v>164</v>
      </c>
      <c r="H217" s="222">
        <v>78.009</v>
      </c>
      <c r="I217" s="223">
        <v>18.73</v>
      </c>
      <c r="J217" s="223">
        <f>ROUND(I217*H217,2)</f>
        <v>1461.1099999999999</v>
      </c>
      <c r="K217" s="224"/>
      <c r="L217" s="35"/>
      <c r="M217" s="225" t="s">
        <v>1</v>
      </c>
      <c r="N217" s="226" t="s">
        <v>41</v>
      </c>
      <c r="O217" s="227">
        <v>0</v>
      </c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9" t="s">
        <v>195</v>
      </c>
      <c r="AT217" s="229" t="s">
        <v>161</v>
      </c>
      <c r="AU217" s="229" t="s">
        <v>166</v>
      </c>
      <c r="AY217" s="14" t="s">
        <v>158</v>
      </c>
      <c r="BE217" s="230">
        <f>IF(N217="základná",J217,0)</f>
        <v>0</v>
      </c>
      <c r="BF217" s="230">
        <f>IF(N217="znížená",J217,0)</f>
        <v>1461.1099999999999</v>
      </c>
      <c r="BG217" s="230">
        <f>IF(N217="zákl. prenesená",J217,0)</f>
        <v>0</v>
      </c>
      <c r="BH217" s="230">
        <f>IF(N217="zníž. prenesená",J217,0)</f>
        <v>0</v>
      </c>
      <c r="BI217" s="230">
        <f>IF(N217="nulová",J217,0)</f>
        <v>0</v>
      </c>
      <c r="BJ217" s="14" t="s">
        <v>166</v>
      </c>
      <c r="BK217" s="230">
        <f>ROUND(I217*H217,2)</f>
        <v>1461.1099999999999</v>
      </c>
      <c r="BL217" s="14" t="s">
        <v>195</v>
      </c>
      <c r="BM217" s="229" t="s">
        <v>428</v>
      </c>
    </row>
    <row r="218" s="2" customFormat="1" ht="24.15" customHeight="1">
      <c r="A218" s="29"/>
      <c r="B218" s="30"/>
      <c r="C218" s="218" t="s">
        <v>289</v>
      </c>
      <c r="D218" s="218" t="s">
        <v>161</v>
      </c>
      <c r="E218" s="219" t="s">
        <v>429</v>
      </c>
      <c r="F218" s="220" t="s">
        <v>430</v>
      </c>
      <c r="G218" s="221" t="s">
        <v>164</v>
      </c>
      <c r="H218" s="222">
        <v>97.129999999999995</v>
      </c>
      <c r="I218" s="223">
        <v>0.26000000000000001</v>
      </c>
      <c r="J218" s="223">
        <f>ROUND(I218*H218,2)</f>
        <v>25.25</v>
      </c>
      <c r="K218" s="224"/>
      <c r="L218" s="35"/>
      <c r="M218" s="225" t="s">
        <v>1</v>
      </c>
      <c r="N218" s="226" t="s">
        <v>41</v>
      </c>
      <c r="O218" s="227">
        <v>0.01303</v>
      </c>
      <c r="P218" s="227">
        <f>O218*H218</f>
        <v>1.2656038999999999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29" t="s">
        <v>195</v>
      </c>
      <c r="AT218" s="229" t="s">
        <v>161</v>
      </c>
      <c r="AU218" s="229" t="s">
        <v>166</v>
      </c>
      <c r="AY218" s="14" t="s">
        <v>158</v>
      </c>
      <c r="BE218" s="230">
        <f>IF(N218="základná",J218,0)</f>
        <v>0</v>
      </c>
      <c r="BF218" s="230">
        <f>IF(N218="znížená",J218,0)</f>
        <v>25.25</v>
      </c>
      <c r="BG218" s="230">
        <f>IF(N218="zákl. prenesená",J218,0)</f>
        <v>0</v>
      </c>
      <c r="BH218" s="230">
        <f>IF(N218="zníž. prenesená",J218,0)</f>
        <v>0</v>
      </c>
      <c r="BI218" s="230">
        <f>IF(N218="nulová",J218,0)</f>
        <v>0</v>
      </c>
      <c r="BJ218" s="14" t="s">
        <v>166</v>
      </c>
      <c r="BK218" s="230">
        <f>ROUND(I218*H218,2)</f>
        <v>25.25</v>
      </c>
      <c r="BL218" s="14" t="s">
        <v>195</v>
      </c>
      <c r="BM218" s="229" t="s">
        <v>431</v>
      </c>
    </row>
    <row r="219" s="2" customFormat="1" ht="16.5" customHeight="1">
      <c r="A219" s="29"/>
      <c r="B219" s="30"/>
      <c r="C219" s="231" t="s">
        <v>432</v>
      </c>
      <c r="D219" s="231" t="s">
        <v>192</v>
      </c>
      <c r="E219" s="232" t="s">
        <v>433</v>
      </c>
      <c r="F219" s="233" t="s">
        <v>434</v>
      </c>
      <c r="G219" s="234" t="s">
        <v>174</v>
      </c>
      <c r="H219" s="235">
        <v>0.029000000000000001</v>
      </c>
      <c r="I219" s="236">
        <v>1951.0799999999999</v>
      </c>
      <c r="J219" s="236">
        <f>ROUND(I219*H219,2)</f>
        <v>56.579999999999998</v>
      </c>
      <c r="K219" s="237"/>
      <c r="L219" s="238"/>
      <c r="M219" s="239" t="s">
        <v>1</v>
      </c>
      <c r="N219" s="240" t="s">
        <v>41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9" t="s">
        <v>222</v>
      </c>
      <c r="AT219" s="229" t="s">
        <v>192</v>
      </c>
      <c r="AU219" s="229" t="s">
        <v>166</v>
      </c>
      <c r="AY219" s="14" t="s">
        <v>158</v>
      </c>
      <c r="BE219" s="230">
        <f>IF(N219="základná",J219,0)</f>
        <v>0</v>
      </c>
      <c r="BF219" s="230">
        <f>IF(N219="znížená",J219,0)</f>
        <v>56.579999999999998</v>
      </c>
      <c r="BG219" s="230">
        <f>IF(N219="zákl. prenesená",J219,0)</f>
        <v>0</v>
      </c>
      <c r="BH219" s="230">
        <f>IF(N219="zníž. prenesená",J219,0)</f>
        <v>0</v>
      </c>
      <c r="BI219" s="230">
        <f>IF(N219="nulová",J219,0)</f>
        <v>0</v>
      </c>
      <c r="BJ219" s="14" t="s">
        <v>166</v>
      </c>
      <c r="BK219" s="230">
        <f>ROUND(I219*H219,2)</f>
        <v>56.579999999999998</v>
      </c>
      <c r="BL219" s="14" t="s">
        <v>195</v>
      </c>
      <c r="BM219" s="229" t="s">
        <v>435</v>
      </c>
    </row>
    <row r="220" s="2" customFormat="1" ht="24.15" customHeight="1">
      <c r="A220" s="29"/>
      <c r="B220" s="30"/>
      <c r="C220" s="218" t="s">
        <v>293</v>
      </c>
      <c r="D220" s="218" t="s">
        <v>161</v>
      </c>
      <c r="E220" s="219" t="s">
        <v>436</v>
      </c>
      <c r="F220" s="220" t="s">
        <v>437</v>
      </c>
      <c r="G220" s="221" t="s">
        <v>164</v>
      </c>
      <c r="H220" s="222">
        <v>97.129999999999995</v>
      </c>
      <c r="I220" s="223">
        <v>4.6699999999999999</v>
      </c>
      <c r="J220" s="223">
        <f>ROUND(I220*H220,2)</f>
        <v>453.60000000000002</v>
      </c>
      <c r="K220" s="224"/>
      <c r="L220" s="35"/>
      <c r="M220" s="225" t="s">
        <v>1</v>
      </c>
      <c r="N220" s="226" t="s">
        <v>41</v>
      </c>
      <c r="O220" s="227">
        <v>0.21099000000000001</v>
      </c>
      <c r="P220" s="227">
        <f>O220*H220</f>
        <v>20.493458700000001</v>
      </c>
      <c r="Q220" s="227">
        <v>0.00054226000000000003</v>
      </c>
      <c r="R220" s="227">
        <f>Q220*H220</f>
        <v>0.052669713800000004</v>
      </c>
      <c r="S220" s="227">
        <v>0</v>
      </c>
      <c r="T220" s="22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9" t="s">
        <v>195</v>
      </c>
      <c r="AT220" s="229" t="s">
        <v>161</v>
      </c>
      <c r="AU220" s="229" t="s">
        <v>166</v>
      </c>
      <c r="AY220" s="14" t="s">
        <v>158</v>
      </c>
      <c r="BE220" s="230">
        <f>IF(N220="základná",J220,0)</f>
        <v>0</v>
      </c>
      <c r="BF220" s="230">
        <f>IF(N220="znížená",J220,0)</f>
        <v>453.60000000000002</v>
      </c>
      <c r="BG220" s="230">
        <f>IF(N220="zákl. prenesená",J220,0)</f>
        <v>0</v>
      </c>
      <c r="BH220" s="230">
        <f>IF(N220="zníž. prenesená",J220,0)</f>
        <v>0</v>
      </c>
      <c r="BI220" s="230">
        <f>IF(N220="nulová",J220,0)</f>
        <v>0</v>
      </c>
      <c r="BJ220" s="14" t="s">
        <v>166</v>
      </c>
      <c r="BK220" s="230">
        <f>ROUND(I220*H220,2)</f>
        <v>453.60000000000002</v>
      </c>
      <c r="BL220" s="14" t="s">
        <v>195</v>
      </c>
      <c r="BM220" s="229" t="s">
        <v>438</v>
      </c>
    </row>
    <row r="221" s="2" customFormat="1" ht="16.5" customHeight="1">
      <c r="A221" s="29"/>
      <c r="B221" s="30"/>
      <c r="C221" s="231" t="s">
        <v>439</v>
      </c>
      <c r="D221" s="231" t="s">
        <v>192</v>
      </c>
      <c r="E221" s="232" t="s">
        <v>440</v>
      </c>
      <c r="F221" s="233" t="s">
        <v>441</v>
      </c>
      <c r="G221" s="234" t="s">
        <v>164</v>
      </c>
      <c r="H221" s="235">
        <v>111.7</v>
      </c>
      <c r="I221" s="236">
        <v>3.8500000000000001</v>
      </c>
      <c r="J221" s="236">
        <f>ROUND(I221*H221,2)</f>
        <v>430.05000000000001</v>
      </c>
      <c r="K221" s="237"/>
      <c r="L221" s="238"/>
      <c r="M221" s="239" t="s">
        <v>1</v>
      </c>
      <c r="N221" s="240" t="s">
        <v>41</v>
      </c>
      <c r="O221" s="227">
        <v>0</v>
      </c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29" t="s">
        <v>222</v>
      </c>
      <c r="AT221" s="229" t="s">
        <v>192</v>
      </c>
      <c r="AU221" s="229" t="s">
        <v>166</v>
      </c>
      <c r="AY221" s="14" t="s">
        <v>158</v>
      </c>
      <c r="BE221" s="230">
        <f>IF(N221="základná",J221,0)</f>
        <v>0</v>
      </c>
      <c r="BF221" s="230">
        <f>IF(N221="znížená",J221,0)</f>
        <v>430.05000000000001</v>
      </c>
      <c r="BG221" s="230">
        <f>IF(N221="zákl. prenesená",J221,0)</f>
        <v>0</v>
      </c>
      <c r="BH221" s="230">
        <f>IF(N221="zníž. prenesená",J221,0)</f>
        <v>0</v>
      </c>
      <c r="BI221" s="230">
        <f>IF(N221="nulová",J221,0)</f>
        <v>0</v>
      </c>
      <c r="BJ221" s="14" t="s">
        <v>166</v>
      </c>
      <c r="BK221" s="230">
        <f>ROUND(I221*H221,2)</f>
        <v>430.05000000000001</v>
      </c>
      <c r="BL221" s="14" t="s">
        <v>195</v>
      </c>
      <c r="BM221" s="229" t="s">
        <v>442</v>
      </c>
    </row>
    <row r="222" s="2" customFormat="1" ht="24.15" customHeight="1">
      <c r="A222" s="29"/>
      <c r="B222" s="30"/>
      <c r="C222" s="218" t="s">
        <v>297</v>
      </c>
      <c r="D222" s="218" t="s">
        <v>161</v>
      </c>
      <c r="E222" s="219" t="s">
        <v>443</v>
      </c>
      <c r="F222" s="220" t="s">
        <v>444</v>
      </c>
      <c r="G222" s="221" t="s">
        <v>174</v>
      </c>
      <c r="H222" s="222">
        <v>0.79900000000000004</v>
      </c>
      <c r="I222" s="223">
        <v>34.68</v>
      </c>
      <c r="J222" s="223">
        <f>ROUND(I222*H222,2)</f>
        <v>27.710000000000001</v>
      </c>
      <c r="K222" s="224"/>
      <c r="L222" s="35"/>
      <c r="M222" s="225" t="s">
        <v>1</v>
      </c>
      <c r="N222" s="226" t="s">
        <v>41</v>
      </c>
      <c r="O222" s="227">
        <v>1.579</v>
      </c>
      <c r="P222" s="227">
        <f>O222*H222</f>
        <v>1.2616210000000001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9" t="s">
        <v>195</v>
      </c>
      <c r="AT222" s="229" t="s">
        <v>161</v>
      </c>
      <c r="AU222" s="229" t="s">
        <v>166</v>
      </c>
      <c r="AY222" s="14" t="s">
        <v>158</v>
      </c>
      <c r="BE222" s="230">
        <f>IF(N222="základná",J222,0)</f>
        <v>0</v>
      </c>
      <c r="BF222" s="230">
        <f>IF(N222="znížená",J222,0)</f>
        <v>27.710000000000001</v>
      </c>
      <c r="BG222" s="230">
        <f>IF(N222="zákl. prenesená",J222,0)</f>
        <v>0</v>
      </c>
      <c r="BH222" s="230">
        <f>IF(N222="zníž. prenesená",J222,0)</f>
        <v>0</v>
      </c>
      <c r="BI222" s="230">
        <f>IF(N222="nulová",J222,0)</f>
        <v>0</v>
      </c>
      <c r="BJ222" s="14" t="s">
        <v>166</v>
      </c>
      <c r="BK222" s="230">
        <f>ROUND(I222*H222,2)</f>
        <v>27.710000000000001</v>
      </c>
      <c r="BL222" s="14" t="s">
        <v>195</v>
      </c>
      <c r="BM222" s="229" t="s">
        <v>445</v>
      </c>
    </row>
    <row r="223" s="12" customFormat="1" ht="22.8" customHeight="1">
      <c r="A223" s="12"/>
      <c r="B223" s="203"/>
      <c r="C223" s="204"/>
      <c r="D223" s="205" t="s">
        <v>74</v>
      </c>
      <c r="E223" s="216" t="s">
        <v>446</v>
      </c>
      <c r="F223" s="216" t="s">
        <v>447</v>
      </c>
      <c r="G223" s="204"/>
      <c r="H223" s="204"/>
      <c r="I223" s="204"/>
      <c r="J223" s="217">
        <f>BK223</f>
        <v>4791.1499999999996</v>
      </c>
      <c r="K223" s="204"/>
      <c r="L223" s="208"/>
      <c r="M223" s="209"/>
      <c r="N223" s="210"/>
      <c r="O223" s="210"/>
      <c r="P223" s="211">
        <f>SUM(P224:P229)</f>
        <v>32.609581899999995</v>
      </c>
      <c r="Q223" s="210"/>
      <c r="R223" s="211">
        <f>SUM(R224:R229)</f>
        <v>0.5474</v>
      </c>
      <c r="S223" s="210"/>
      <c r="T223" s="212">
        <f>SUM(T224:T229)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13" t="s">
        <v>166</v>
      </c>
      <c r="AT223" s="214" t="s">
        <v>74</v>
      </c>
      <c r="AU223" s="214" t="s">
        <v>83</v>
      </c>
      <c r="AY223" s="213" t="s">
        <v>158</v>
      </c>
      <c r="BK223" s="215">
        <f>SUM(BK224:BK229)</f>
        <v>4791.1499999999996</v>
      </c>
    </row>
    <row r="224" s="2" customFormat="1" ht="24.15" customHeight="1">
      <c r="A224" s="29"/>
      <c r="B224" s="30"/>
      <c r="C224" s="218" t="s">
        <v>448</v>
      </c>
      <c r="D224" s="218" t="s">
        <v>161</v>
      </c>
      <c r="E224" s="219" t="s">
        <v>449</v>
      </c>
      <c r="F224" s="220" t="s">
        <v>450</v>
      </c>
      <c r="G224" s="221" t="s">
        <v>164</v>
      </c>
      <c r="H224" s="222">
        <v>109.48</v>
      </c>
      <c r="I224" s="223">
        <v>7.1399999999999997</v>
      </c>
      <c r="J224" s="223">
        <f>ROUND(I224*H224,2)</f>
        <v>781.69000000000005</v>
      </c>
      <c r="K224" s="224"/>
      <c r="L224" s="35"/>
      <c r="M224" s="225" t="s">
        <v>1</v>
      </c>
      <c r="N224" s="226" t="s">
        <v>41</v>
      </c>
      <c r="O224" s="227">
        <v>0.24329999999999999</v>
      </c>
      <c r="P224" s="227">
        <f>O224*H224</f>
        <v>26.636483999999999</v>
      </c>
      <c r="Q224" s="227">
        <v>0.0050000000000000001</v>
      </c>
      <c r="R224" s="227">
        <f>Q224*H224</f>
        <v>0.5474</v>
      </c>
      <c r="S224" s="227">
        <v>0</v>
      </c>
      <c r="T224" s="228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9" t="s">
        <v>195</v>
      </c>
      <c r="AT224" s="229" t="s">
        <v>161</v>
      </c>
      <c r="AU224" s="229" t="s">
        <v>166</v>
      </c>
      <c r="AY224" s="14" t="s">
        <v>158</v>
      </c>
      <c r="BE224" s="230">
        <f>IF(N224="základná",J224,0)</f>
        <v>0</v>
      </c>
      <c r="BF224" s="230">
        <f>IF(N224="znížená",J224,0)</f>
        <v>781.69000000000005</v>
      </c>
      <c r="BG224" s="230">
        <f>IF(N224="zákl. prenesená",J224,0)</f>
        <v>0</v>
      </c>
      <c r="BH224" s="230">
        <f>IF(N224="zníž. prenesená",J224,0)</f>
        <v>0</v>
      </c>
      <c r="BI224" s="230">
        <f>IF(N224="nulová",J224,0)</f>
        <v>0</v>
      </c>
      <c r="BJ224" s="14" t="s">
        <v>166</v>
      </c>
      <c r="BK224" s="230">
        <f>ROUND(I224*H224,2)</f>
        <v>781.69000000000005</v>
      </c>
      <c r="BL224" s="14" t="s">
        <v>195</v>
      </c>
      <c r="BM224" s="229" t="s">
        <v>451</v>
      </c>
    </row>
    <row r="225" s="2" customFormat="1" ht="21.75" customHeight="1">
      <c r="A225" s="29"/>
      <c r="B225" s="30"/>
      <c r="C225" s="231" t="s">
        <v>301</v>
      </c>
      <c r="D225" s="231" t="s">
        <v>192</v>
      </c>
      <c r="E225" s="232" t="s">
        <v>452</v>
      </c>
      <c r="F225" s="233" t="s">
        <v>453</v>
      </c>
      <c r="G225" s="234" t="s">
        <v>164</v>
      </c>
      <c r="H225" s="235">
        <v>111.67</v>
      </c>
      <c r="I225" s="236">
        <v>24.149999999999999</v>
      </c>
      <c r="J225" s="236">
        <f>ROUND(I225*H225,2)</f>
        <v>2696.8299999999999</v>
      </c>
      <c r="K225" s="237"/>
      <c r="L225" s="238"/>
      <c r="M225" s="239" t="s">
        <v>1</v>
      </c>
      <c r="N225" s="240" t="s">
        <v>41</v>
      </c>
      <c r="O225" s="227">
        <v>0</v>
      </c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9" t="s">
        <v>222</v>
      </c>
      <c r="AT225" s="229" t="s">
        <v>192</v>
      </c>
      <c r="AU225" s="229" t="s">
        <v>166</v>
      </c>
      <c r="AY225" s="14" t="s">
        <v>158</v>
      </c>
      <c r="BE225" s="230">
        <f>IF(N225="základná",J225,0)</f>
        <v>0</v>
      </c>
      <c r="BF225" s="230">
        <f>IF(N225="znížená",J225,0)</f>
        <v>2696.8299999999999</v>
      </c>
      <c r="BG225" s="230">
        <f>IF(N225="zákl. prenesená",J225,0)</f>
        <v>0</v>
      </c>
      <c r="BH225" s="230">
        <f>IF(N225="zníž. prenesená",J225,0)</f>
        <v>0</v>
      </c>
      <c r="BI225" s="230">
        <f>IF(N225="nulová",J225,0)</f>
        <v>0</v>
      </c>
      <c r="BJ225" s="14" t="s">
        <v>166</v>
      </c>
      <c r="BK225" s="230">
        <f>ROUND(I225*H225,2)</f>
        <v>2696.8299999999999</v>
      </c>
      <c r="BL225" s="14" t="s">
        <v>195</v>
      </c>
      <c r="BM225" s="229" t="s">
        <v>454</v>
      </c>
    </row>
    <row r="226" s="2" customFormat="1" ht="16.5" customHeight="1">
      <c r="A226" s="29"/>
      <c r="B226" s="30"/>
      <c r="C226" s="218" t="s">
        <v>455</v>
      </c>
      <c r="D226" s="218" t="s">
        <v>161</v>
      </c>
      <c r="E226" s="219" t="s">
        <v>456</v>
      </c>
      <c r="F226" s="220" t="s">
        <v>457</v>
      </c>
      <c r="G226" s="221" t="s">
        <v>164</v>
      </c>
      <c r="H226" s="222">
        <v>97.129999999999995</v>
      </c>
      <c r="I226" s="223">
        <v>1.04</v>
      </c>
      <c r="J226" s="223">
        <f>ROUND(I226*H226,2)</f>
        <v>101.02</v>
      </c>
      <c r="K226" s="224"/>
      <c r="L226" s="35"/>
      <c r="M226" s="225" t="s">
        <v>1</v>
      </c>
      <c r="N226" s="226" t="s">
        <v>41</v>
      </c>
      <c r="O226" s="227">
        <v>0.060229999999999999</v>
      </c>
      <c r="P226" s="227">
        <f>O226*H226</f>
        <v>5.8501398999999994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29" t="s">
        <v>195</v>
      </c>
      <c r="AT226" s="229" t="s">
        <v>161</v>
      </c>
      <c r="AU226" s="229" t="s">
        <v>166</v>
      </c>
      <c r="AY226" s="14" t="s">
        <v>158</v>
      </c>
      <c r="BE226" s="230">
        <f>IF(N226="základná",J226,0)</f>
        <v>0</v>
      </c>
      <c r="BF226" s="230">
        <f>IF(N226="znížená",J226,0)</f>
        <v>101.02</v>
      </c>
      <c r="BG226" s="230">
        <f>IF(N226="zákl. prenesená",J226,0)</f>
        <v>0</v>
      </c>
      <c r="BH226" s="230">
        <f>IF(N226="zníž. prenesená",J226,0)</f>
        <v>0</v>
      </c>
      <c r="BI226" s="230">
        <f>IF(N226="nulová",J226,0)</f>
        <v>0</v>
      </c>
      <c r="BJ226" s="14" t="s">
        <v>166</v>
      </c>
      <c r="BK226" s="230">
        <f>ROUND(I226*H226,2)</f>
        <v>101.02</v>
      </c>
      <c r="BL226" s="14" t="s">
        <v>195</v>
      </c>
      <c r="BM226" s="229" t="s">
        <v>458</v>
      </c>
    </row>
    <row r="227" s="2" customFormat="1" ht="24.15" customHeight="1">
      <c r="A227" s="29"/>
      <c r="B227" s="30"/>
      <c r="C227" s="231" t="s">
        <v>304</v>
      </c>
      <c r="D227" s="231" t="s">
        <v>192</v>
      </c>
      <c r="E227" s="232" t="s">
        <v>459</v>
      </c>
      <c r="F227" s="233" t="s">
        <v>460</v>
      </c>
      <c r="G227" s="234" t="s">
        <v>164</v>
      </c>
      <c r="H227" s="235">
        <v>99.072999999999993</v>
      </c>
      <c r="I227" s="236">
        <v>10.24</v>
      </c>
      <c r="J227" s="236">
        <f>ROUND(I227*H227,2)</f>
        <v>1014.51</v>
      </c>
      <c r="K227" s="237"/>
      <c r="L227" s="238"/>
      <c r="M227" s="239" t="s">
        <v>1</v>
      </c>
      <c r="N227" s="240" t="s">
        <v>41</v>
      </c>
      <c r="O227" s="227">
        <v>0</v>
      </c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29" t="s">
        <v>222</v>
      </c>
      <c r="AT227" s="229" t="s">
        <v>192</v>
      </c>
      <c r="AU227" s="229" t="s">
        <v>166</v>
      </c>
      <c r="AY227" s="14" t="s">
        <v>158</v>
      </c>
      <c r="BE227" s="230">
        <f>IF(N227="základná",J227,0)</f>
        <v>0</v>
      </c>
      <c r="BF227" s="230">
        <f>IF(N227="znížená",J227,0)</f>
        <v>1014.51</v>
      </c>
      <c r="BG227" s="230">
        <f>IF(N227="zákl. prenesená",J227,0)</f>
        <v>0</v>
      </c>
      <c r="BH227" s="230">
        <f>IF(N227="zníž. prenesená",J227,0)</f>
        <v>0</v>
      </c>
      <c r="BI227" s="230">
        <f>IF(N227="nulová",J227,0)</f>
        <v>0</v>
      </c>
      <c r="BJ227" s="14" t="s">
        <v>166</v>
      </c>
      <c r="BK227" s="230">
        <f>ROUND(I227*H227,2)</f>
        <v>1014.51</v>
      </c>
      <c r="BL227" s="14" t="s">
        <v>195</v>
      </c>
      <c r="BM227" s="229" t="s">
        <v>461</v>
      </c>
    </row>
    <row r="228" s="2" customFormat="1" ht="24.15" customHeight="1">
      <c r="A228" s="29"/>
      <c r="B228" s="30"/>
      <c r="C228" s="218" t="s">
        <v>462</v>
      </c>
      <c r="D228" s="218" t="s">
        <v>161</v>
      </c>
      <c r="E228" s="219" t="s">
        <v>463</v>
      </c>
      <c r="F228" s="220" t="s">
        <v>464</v>
      </c>
      <c r="G228" s="221" t="s">
        <v>164</v>
      </c>
      <c r="H228" s="222">
        <v>97.329999999999998</v>
      </c>
      <c r="I228" s="223">
        <v>2</v>
      </c>
      <c r="J228" s="223">
        <f>ROUND(I228*H228,2)</f>
        <v>194.66</v>
      </c>
      <c r="K228" s="224"/>
      <c r="L228" s="35"/>
      <c r="M228" s="225" t="s">
        <v>1</v>
      </c>
      <c r="N228" s="226" t="s">
        <v>41</v>
      </c>
      <c r="O228" s="227">
        <v>0</v>
      </c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29" t="s">
        <v>195</v>
      </c>
      <c r="AT228" s="229" t="s">
        <v>161</v>
      </c>
      <c r="AU228" s="229" t="s">
        <v>166</v>
      </c>
      <c r="AY228" s="14" t="s">
        <v>158</v>
      </c>
      <c r="BE228" s="230">
        <f>IF(N228="základná",J228,0)</f>
        <v>0</v>
      </c>
      <c r="BF228" s="230">
        <f>IF(N228="znížená",J228,0)</f>
        <v>194.66</v>
      </c>
      <c r="BG228" s="230">
        <f>IF(N228="zákl. prenesená",J228,0)</f>
        <v>0</v>
      </c>
      <c r="BH228" s="230">
        <f>IF(N228="zníž. prenesená",J228,0)</f>
        <v>0</v>
      </c>
      <c r="BI228" s="230">
        <f>IF(N228="nulová",J228,0)</f>
        <v>0</v>
      </c>
      <c r="BJ228" s="14" t="s">
        <v>166</v>
      </c>
      <c r="BK228" s="230">
        <f>ROUND(I228*H228,2)</f>
        <v>194.66</v>
      </c>
      <c r="BL228" s="14" t="s">
        <v>195</v>
      </c>
      <c r="BM228" s="229" t="s">
        <v>465</v>
      </c>
    </row>
    <row r="229" s="2" customFormat="1" ht="24.15" customHeight="1">
      <c r="A229" s="29"/>
      <c r="B229" s="30"/>
      <c r="C229" s="218" t="s">
        <v>308</v>
      </c>
      <c r="D229" s="218" t="s">
        <v>161</v>
      </c>
      <c r="E229" s="219" t="s">
        <v>466</v>
      </c>
      <c r="F229" s="220" t="s">
        <v>467</v>
      </c>
      <c r="G229" s="221" t="s">
        <v>174</v>
      </c>
      <c r="H229" s="222">
        <v>0.069000000000000006</v>
      </c>
      <c r="I229" s="223">
        <v>35.32</v>
      </c>
      <c r="J229" s="223">
        <f>ROUND(I229*H229,2)</f>
        <v>2.4399999999999999</v>
      </c>
      <c r="K229" s="224"/>
      <c r="L229" s="35"/>
      <c r="M229" s="225" t="s">
        <v>1</v>
      </c>
      <c r="N229" s="226" t="s">
        <v>41</v>
      </c>
      <c r="O229" s="227">
        <v>1.782</v>
      </c>
      <c r="P229" s="227">
        <f>O229*H229</f>
        <v>0.12295800000000001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29" t="s">
        <v>195</v>
      </c>
      <c r="AT229" s="229" t="s">
        <v>161</v>
      </c>
      <c r="AU229" s="229" t="s">
        <v>166</v>
      </c>
      <c r="AY229" s="14" t="s">
        <v>158</v>
      </c>
      <c r="BE229" s="230">
        <f>IF(N229="základná",J229,0)</f>
        <v>0</v>
      </c>
      <c r="BF229" s="230">
        <f>IF(N229="znížená",J229,0)</f>
        <v>2.4399999999999999</v>
      </c>
      <c r="BG229" s="230">
        <f>IF(N229="zákl. prenesená",J229,0)</f>
        <v>0</v>
      </c>
      <c r="BH229" s="230">
        <f>IF(N229="zníž. prenesená",J229,0)</f>
        <v>0</v>
      </c>
      <c r="BI229" s="230">
        <f>IF(N229="nulová",J229,0)</f>
        <v>0</v>
      </c>
      <c r="BJ229" s="14" t="s">
        <v>166</v>
      </c>
      <c r="BK229" s="230">
        <f>ROUND(I229*H229,2)</f>
        <v>2.4399999999999999</v>
      </c>
      <c r="BL229" s="14" t="s">
        <v>195</v>
      </c>
      <c r="BM229" s="229" t="s">
        <v>468</v>
      </c>
    </row>
    <row r="230" s="12" customFormat="1" ht="22.8" customHeight="1">
      <c r="A230" s="12"/>
      <c r="B230" s="203"/>
      <c r="C230" s="204"/>
      <c r="D230" s="205" t="s">
        <v>74</v>
      </c>
      <c r="E230" s="216" t="s">
        <v>469</v>
      </c>
      <c r="F230" s="216" t="s">
        <v>470</v>
      </c>
      <c r="G230" s="204"/>
      <c r="H230" s="204"/>
      <c r="I230" s="204"/>
      <c r="J230" s="217">
        <f>BK230</f>
        <v>810.94000000000005</v>
      </c>
      <c r="K230" s="204"/>
      <c r="L230" s="208"/>
      <c r="M230" s="209"/>
      <c r="N230" s="210"/>
      <c r="O230" s="210"/>
      <c r="P230" s="211">
        <f>SUM(P231:P234)</f>
        <v>0.0097999999999999997</v>
      </c>
      <c r="Q230" s="210"/>
      <c r="R230" s="211">
        <f>SUM(R231:R234)</f>
        <v>0</v>
      </c>
      <c r="S230" s="210"/>
      <c r="T230" s="212">
        <f>SUM(T231:T234)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3" t="s">
        <v>166</v>
      </c>
      <c r="AT230" s="214" t="s">
        <v>74</v>
      </c>
      <c r="AU230" s="214" t="s">
        <v>83</v>
      </c>
      <c r="AY230" s="213" t="s">
        <v>158</v>
      </c>
      <c r="BK230" s="215">
        <f>SUM(BK231:BK234)</f>
        <v>810.94000000000005</v>
      </c>
    </row>
    <row r="231" s="2" customFormat="1" ht="24.15" customHeight="1">
      <c r="A231" s="29"/>
      <c r="B231" s="30"/>
      <c r="C231" s="218" t="s">
        <v>471</v>
      </c>
      <c r="D231" s="218" t="s">
        <v>161</v>
      </c>
      <c r="E231" s="219" t="s">
        <v>472</v>
      </c>
      <c r="F231" s="220" t="s">
        <v>473</v>
      </c>
      <c r="G231" s="221" t="s">
        <v>189</v>
      </c>
      <c r="H231" s="222">
        <v>1</v>
      </c>
      <c r="I231" s="223">
        <v>40.25</v>
      </c>
      <c r="J231" s="223">
        <f>ROUND(I231*H231,2)</f>
        <v>40.25</v>
      </c>
      <c r="K231" s="224"/>
      <c r="L231" s="35"/>
      <c r="M231" s="225" t="s">
        <v>1</v>
      </c>
      <c r="N231" s="226" t="s">
        <v>41</v>
      </c>
      <c r="O231" s="227">
        <v>0</v>
      </c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229" t="s">
        <v>195</v>
      </c>
      <c r="AT231" s="229" t="s">
        <v>161</v>
      </c>
      <c r="AU231" s="229" t="s">
        <v>166</v>
      </c>
      <c r="AY231" s="14" t="s">
        <v>158</v>
      </c>
      <c r="BE231" s="230">
        <f>IF(N231="základná",J231,0)</f>
        <v>0</v>
      </c>
      <c r="BF231" s="230">
        <f>IF(N231="znížená",J231,0)</f>
        <v>40.25</v>
      </c>
      <c r="BG231" s="230">
        <f>IF(N231="zákl. prenesená",J231,0)</f>
        <v>0</v>
      </c>
      <c r="BH231" s="230">
        <f>IF(N231="zníž. prenesená",J231,0)</f>
        <v>0</v>
      </c>
      <c r="BI231" s="230">
        <f>IF(N231="nulová",J231,0)</f>
        <v>0</v>
      </c>
      <c r="BJ231" s="14" t="s">
        <v>166</v>
      </c>
      <c r="BK231" s="230">
        <f>ROUND(I231*H231,2)</f>
        <v>40.25</v>
      </c>
      <c r="BL231" s="14" t="s">
        <v>195</v>
      </c>
      <c r="BM231" s="229" t="s">
        <v>474</v>
      </c>
    </row>
    <row r="232" s="2" customFormat="1" ht="24.15" customHeight="1">
      <c r="A232" s="29"/>
      <c r="B232" s="30"/>
      <c r="C232" s="218" t="s">
        <v>311</v>
      </c>
      <c r="D232" s="218" t="s">
        <v>161</v>
      </c>
      <c r="E232" s="219" t="s">
        <v>475</v>
      </c>
      <c r="F232" s="220" t="s">
        <v>476</v>
      </c>
      <c r="G232" s="221" t="s">
        <v>189</v>
      </c>
      <c r="H232" s="222">
        <v>1</v>
      </c>
      <c r="I232" s="223">
        <v>218.5</v>
      </c>
      <c r="J232" s="223">
        <f>ROUND(I232*H232,2)</f>
        <v>218.5</v>
      </c>
      <c r="K232" s="224"/>
      <c r="L232" s="35"/>
      <c r="M232" s="225" t="s">
        <v>1</v>
      </c>
      <c r="N232" s="226" t="s">
        <v>41</v>
      </c>
      <c r="O232" s="227">
        <v>0</v>
      </c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29" t="s">
        <v>195</v>
      </c>
      <c r="AT232" s="229" t="s">
        <v>161</v>
      </c>
      <c r="AU232" s="229" t="s">
        <v>166</v>
      </c>
      <c r="AY232" s="14" t="s">
        <v>158</v>
      </c>
      <c r="BE232" s="230">
        <f>IF(N232="základná",J232,0)</f>
        <v>0</v>
      </c>
      <c r="BF232" s="230">
        <f>IF(N232="znížená",J232,0)</f>
        <v>218.5</v>
      </c>
      <c r="BG232" s="230">
        <f>IF(N232="zákl. prenesená",J232,0)</f>
        <v>0</v>
      </c>
      <c r="BH232" s="230">
        <f>IF(N232="zníž. prenesená",J232,0)</f>
        <v>0</v>
      </c>
      <c r="BI232" s="230">
        <f>IF(N232="nulová",J232,0)</f>
        <v>0</v>
      </c>
      <c r="BJ232" s="14" t="s">
        <v>166</v>
      </c>
      <c r="BK232" s="230">
        <f>ROUND(I232*H232,2)</f>
        <v>218.5</v>
      </c>
      <c r="BL232" s="14" t="s">
        <v>195</v>
      </c>
      <c r="BM232" s="229" t="s">
        <v>477</v>
      </c>
    </row>
    <row r="233" s="2" customFormat="1" ht="16.5" customHeight="1">
      <c r="A233" s="29"/>
      <c r="B233" s="30"/>
      <c r="C233" s="218" t="s">
        <v>478</v>
      </c>
      <c r="D233" s="218" t="s">
        <v>161</v>
      </c>
      <c r="E233" s="219" t="s">
        <v>479</v>
      </c>
      <c r="F233" s="220" t="s">
        <v>480</v>
      </c>
      <c r="G233" s="221" t="s">
        <v>481</v>
      </c>
      <c r="H233" s="222">
        <v>40</v>
      </c>
      <c r="I233" s="223">
        <v>13.800000000000001</v>
      </c>
      <c r="J233" s="223">
        <f>ROUND(I233*H233,2)</f>
        <v>552</v>
      </c>
      <c r="K233" s="224"/>
      <c r="L233" s="35"/>
      <c r="M233" s="225" t="s">
        <v>1</v>
      </c>
      <c r="N233" s="226" t="s">
        <v>41</v>
      </c>
      <c r="O233" s="227">
        <v>0</v>
      </c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29" t="s">
        <v>195</v>
      </c>
      <c r="AT233" s="229" t="s">
        <v>161</v>
      </c>
      <c r="AU233" s="229" t="s">
        <v>166</v>
      </c>
      <c r="AY233" s="14" t="s">
        <v>158</v>
      </c>
      <c r="BE233" s="230">
        <f>IF(N233="základná",J233,0)</f>
        <v>0</v>
      </c>
      <c r="BF233" s="230">
        <f>IF(N233="znížená",J233,0)</f>
        <v>552</v>
      </c>
      <c r="BG233" s="230">
        <f>IF(N233="zákl. prenesená",J233,0)</f>
        <v>0</v>
      </c>
      <c r="BH233" s="230">
        <f>IF(N233="zníž. prenesená",J233,0)</f>
        <v>0</v>
      </c>
      <c r="BI233" s="230">
        <f>IF(N233="nulová",J233,0)</f>
        <v>0</v>
      </c>
      <c r="BJ233" s="14" t="s">
        <v>166</v>
      </c>
      <c r="BK233" s="230">
        <f>ROUND(I233*H233,2)</f>
        <v>552</v>
      </c>
      <c r="BL233" s="14" t="s">
        <v>195</v>
      </c>
      <c r="BM233" s="229" t="s">
        <v>482</v>
      </c>
    </row>
    <row r="234" s="2" customFormat="1" ht="24.15" customHeight="1">
      <c r="A234" s="29"/>
      <c r="B234" s="30"/>
      <c r="C234" s="218" t="s">
        <v>315</v>
      </c>
      <c r="D234" s="218" t="s">
        <v>161</v>
      </c>
      <c r="E234" s="219" t="s">
        <v>483</v>
      </c>
      <c r="F234" s="220" t="s">
        <v>484</v>
      </c>
      <c r="G234" s="221" t="s">
        <v>174</v>
      </c>
      <c r="H234" s="222">
        <v>0.0070000000000000001</v>
      </c>
      <c r="I234" s="223">
        <v>26.98</v>
      </c>
      <c r="J234" s="223">
        <f>ROUND(I234*H234,2)</f>
        <v>0.19</v>
      </c>
      <c r="K234" s="224"/>
      <c r="L234" s="35"/>
      <c r="M234" s="225" t="s">
        <v>1</v>
      </c>
      <c r="N234" s="226" t="s">
        <v>41</v>
      </c>
      <c r="O234" s="227">
        <v>1.3999999999999999</v>
      </c>
      <c r="P234" s="227">
        <f>O234*H234</f>
        <v>0.0097999999999999997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229" t="s">
        <v>195</v>
      </c>
      <c r="AT234" s="229" t="s">
        <v>161</v>
      </c>
      <c r="AU234" s="229" t="s">
        <v>166</v>
      </c>
      <c r="AY234" s="14" t="s">
        <v>158</v>
      </c>
      <c r="BE234" s="230">
        <f>IF(N234="základná",J234,0)</f>
        <v>0</v>
      </c>
      <c r="BF234" s="230">
        <f>IF(N234="znížená",J234,0)</f>
        <v>0.19</v>
      </c>
      <c r="BG234" s="230">
        <f>IF(N234="zákl. prenesená",J234,0)</f>
        <v>0</v>
      </c>
      <c r="BH234" s="230">
        <f>IF(N234="zníž. prenesená",J234,0)</f>
        <v>0</v>
      </c>
      <c r="BI234" s="230">
        <f>IF(N234="nulová",J234,0)</f>
        <v>0</v>
      </c>
      <c r="BJ234" s="14" t="s">
        <v>166</v>
      </c>
      <c r="BK234" s="230">
        <f>ROUND(I234*H234,2)</f>
        <v>0.19</v>
      </c>
      <c r="BL234" s="14" t="s">
        <v>195</v>
      </c>
      <c r="BM234" s="229" t="s">
        <v>167</v>
      </c>
    </row>
    <row r="235" s="12" customFormat="1" ht="22.8" customHeight="1">
      <c r="A235" s="12"/>
      <c r="B235" s="203"/>
      <c r="C235" s="204"/>
      <c r="D235" s="205" t="s">
        <v>74</v>
      </c>
      <c r="E235" s="216" t="s">
        <v>485</v>
      </c>
      <c r="F235" s="216" t="s">
        <v>486</v>
      </c>
      <c r="G235" s="204"/>
      <c r="H235" s="204"/>
      <c r="I235" s="204"/>
      <c r="J235" s="217">
        <f>BK235</f>
        <v>690</v>
      </c>
      <c r="K235" s="204"/>
      <c r="L235" s="208"/>
      <c r="M235" s="209"/>
      <c r="N235" s="210"/>
      <c r="O235" s="210"/>
      <c r="P235" s="211">
        <f>P236</f>
        <v>0</v>
      </c>
      <c r="Q235" s="210"/>
      <c r="R235" s="211">
        <f>R236</f>
        <v>0</v>
      </c>
      <c r="S235" s="210"/>
      <c r="T235" s="212">
        <f>T236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3" t="s">
        <v>166</v>
      </c>
      <c r="AT235" s="214" t="s">
        <v>74</v>
      </c>
      <c r="AU235" s="214" t="s">
        <v>83</v>
      </c>
      <c r="AY235" s="213" t="s">
        <v>158</v>
      </c>
      <c r="BK235" s="215">
        <f>BK236</f>
        <v>690</v>
      </c>
    </row>
    <row r="236" s="2" customFormat="1" ht="16.5" customHeight="1">
      <c r="A236" s="29"/>
      <c r="B236" s="30"/>
      <c r="C236" s="218" t="s">
        <v>487</v>
      </c>
      <c r="D236" s="218" t="s">
        <v>161</v>
      </c>
      <c r="E236" s="219" t="s">
        <v>488</v>
      </c>
      <c r="F236" s="220" t="s">
        <v>489</v>
      </c>
      <c r="G236" s="221" t="s">
        <v>481</v>
      </c>
      <c r="H236" s="222">
        <v>40</v>
      </c>
      <c r="I236" s="223">
        <v>17.25</v>
      </c>
      <c r="J236" s="223">
        <f>ROUND(I236*H236,2)</f>
        <v>690</v>
      </c>
      <c r="K236" s="224"/>
      <c r="L236" s="35"/>
      <c r="M236" s="225" t="s">
        <v>1</v>
      </c>
      <c r="N236" s="226" t="s">
        <v>41</v>
      </c>
      <c r="O236" s="227">
        <v>0</v>
      </c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29" t="s">
        <v>195</v>
      </c>
      <c r="AT236" s="229" t="s">
        <v>161</v>
      </c>
      <c r="AU236" s="229" t="s">
        <v>166</v>
      </c>
      <c r="AY236" s="14" t="s">
        <v>158</v>
      </c>
      <c r="BE236" s="230">
        <f>IF(N236="základná",J236,0)</f>
        <v>0</v>
      </c>
      <c r="BF236" s="230">
        <f>IF(N236="znížená",J236,0)</f>
        <v>690</v>
      </c>
      <c r="BG236" s="230">
        <f>IF(N236="zákl. prenesená",J236,0)</f>
        <v>0</v>
      </c>
      <c r="BH236" s="230">
        <f>IF(N236="zníž. prenesená",J236,0)</f>
        <v>0</v>
      </c>
      <c r="BI236" s="230">
        <f>IF(N236="nulová",J236,0)</f>
        <v>0</v>
      </c>
      <c r="BJ236" s="14" t="s">
        <v>166</v>
      </c>
      <c r="BK236" s="230">
        <f>ROUND(I236*H236,2)</f>
        <v>690</v>
      </c>
      <c r="BL236" s="14" t="s">
        <v>195</v>
      </c>
      <c r="BM236" s="229" t="s">
        <v>347</v>
      </c>
    </row>
    <row r="237" s="12" customFormat="1" ht="22.8" customHeight="1">
      <c r="A237" s="12"/>
      <c r="B237" s="203"/>
      <c r="C237" s="204"/>
      <c r="D237" s="205" t="s">
        <v>74</v>
      </c>
      <c r="E237" s="216" t="s">
        <v>490</v>
      </c>
      <c r="F237" s="216" t="s">
        <v>491</v>
      </c>
      <c r="G237" s="204"/>
      <c r="H237" s="204"/>
      <c r="I237" s="204"/>
      <c r="J237" s="217">
        <f>BK237</f>
        <v>5629.1400000000003</v>
      </c>
      <c r="K237" s="204"/>
      <c r="L237" s="208"/>
      <c r="M237" s="209"/>
      <c r="N237" s="210"/>
      <c r="O237" s="210"/>
      <c r="P237" s="211">
        <f>SUM(P238:P261)</f>
        <v>18.681575000000002</v>
      </c>
      <c r="Q237" s="210"/>
      <c r="R237" s="211">
        <f>SUM(R238:R261)</f>
        <v>0.01762</v>
      </c>
      <c r="S237" s="210"/>
      <c r="T237" s="212">
        <f>SUM(T238:T261)</f>
        <v>0.29027999999999998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13" t="s">
        <v>166</v>
      </c>
      <c r="AT237" s="214" t="s">
        <v>74</v>
      </c>
      <c r="AU237" s="214" t="s">
        <v>83</v>
      </c>
      <c r="AY237" s="213" t="s">
        <v>158</v>
      </c>
      <c r="BK237" s="215">
        <f>SUM(BK238:BK261)</f>
        <v>5629.1400000000003</v>
      </c>
    </row>
    <row r="238" s="2" customFormat="1" ht="21.75" customHeight="1">
      <c r="A238" s="29"/>
      <c r="B238" s="30"/>
      <c r="C238" s="218" t="s">
        <v>318</v>
      </c>
      <c r="D238" s="218" t="s">
        <v>161</v>
      </c>
      <c r="E238" s="219" t="s">
        <v>492</v>
      </c>
      <c r="F238" s="220" t="s">
        <v>493</v>
      </c>
      <c r="G238" s="221" t="s">
        <v>494</v>
      </c>
      <c r="H238" s="222">
        <v>4</v>
      </c>
      <c r="I238" s="223">
        <v>8.0500000000000007</v>
      </c>
      <c r="J238" s="223">
        <f>ROUND(I238*H238,2)</f>
        <v>32.200000000000003</v>
      </c>
      <c r="K238" s="224"/>
      <c r="L238" s="35"/>
      <c r="M238" s="225" t="s">
        <v>1</v>
      </c>
      <c r="N238" s="226" t="s">
        <v>41</v>
      </c>
      <c r="O238" s="227">
        <v>0.44</v>
      </c>
      <c r="P238" s="227">
        <f>O238*H238</f>
        <v>1.76</v>
      </c>
      <c r="Q238" s="227">
        <v>0</v>
      </c>
      <c r="R238" s="227">
        <f>Q238*H238</f>
        <v>0</v>
      </c>
      <c r="S238" s="227">
        <v>0.034200000000000001</v>
      </c>
      <c r="T238" s="228">
        <f>S238*H238</f>
        <v>0.13680000000000001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29" t="s">
        <v>195</v>
      </c>
      <c r="AT238" s="229" t="s">
        <v>161</v>
      </c>
      <c r="AU238" s="229" t="s">
        <v>166</v>
      </c>
      <c r="AY238" s="14" t="s">
        <v>158</v>
      </c>
      <c r="BE238" s="230">
        <f>IF(N238="základná",J238,0)</f>
        <v>0</v>
      </c>
      <c r="BF238" s="230">
        <f>IF(N238="znížená",J238,0)</f>
        <v>32.200000000000003</v>
      </c>
      <c r="BG238" s="230">
        <f>IF(N238="zákl. prenesená",J238,0)</f>
        <v>0</v>
      </c>
      <c r="BH238" s="230">
        <f>IF(N238="zníž. prenesená",J238,0)</f>
        <v>0</v>
      </c>
      <c r="BI238" s="230">
        <f>IF(N238="nulová",J238,0)</f>
        <v>0</v>
      </c>
      <c r="BJ238" s="14" t="s">
        <v>166</v>
      </c>
      <c r="BK238" s="230">
        <f>ROUND(I238*H238,2)</f>
        <v>32.200000000000003</v>
      </c>
      <c r="BL238" s="14" t="s">
        <v>195</v>
      </c>
      <c r="BM238" s="229" t="s">
        <v>495</v>
      </c>
    </row>
    <row r="239" s="2" customFormat="1" ht="16.5" customHeight="1">
      <c r="A239" s="29"/>
      <c r="B239" s="30"/>
      <c r="C239" s="218" t="s">
        <v>496</v>
      </c>
      <c r="D239" s="218" t="s">
        <v>161</v>
      </c>
      <c r="E239" s="219" t="s">
        <v>497</v>
      </c>
      <c r="F239" s="220" t="s">
        <v>498</v>
      </c>
      <c r="G239" s="221" t="s">
        <v>494</v>
      </c>
      <c r="H239" s="222">
        <v>4</v>
      </c>
      <c r="I239" s="223">
        <v>29.899999999999999</v>
      </c>
      <c r="J239" s="223">
        <f>ROUND(I239*H239,2)</f>
        <v>119.59999999999999</v>
      </c>
      <c r="K239" s="224"/>
      <c r="L239" s="35"/>
      <c r="M239" s="225" t="s">
        <v>1</v>
      </c>
      <c r="N239" s="226" t="s">
        <v>41</v>
      </c>
      <c r="O239" s="227">
        <v>0</v>
      </c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29" t="s">
        <v>195</v>
      </c>
      <c r="AT239" s="229" t="s">
        <v>161</v>
      </c>
      <c r="AU239" s="229" t="s">
        <v>166</v>
      </c>
      <c r="AY239" s="14" t="s">
        <v>158</v>
      </c>
      <c r="BE239" s="230">
        <f>IF(N239="základná",J239,0)</f>
        <v>0</v>
      </c>
      <c r="BF239" s="230">
        <f>IF(N239="znížená",J239,0)</f>
        <v>119.59999999999999</v>
      </c>
      <c r="BG239" s="230">
        <f>IF(N239="zákl. prenesená",J239,0)</f>
        <v>0</v>
      </c>
      <c r="BH239" s="230">
        <f>IF(N239="zníž. prenesená",J239,0)</f>
        <v>0</v>
      </c>
      <c r="BI239" s="230">
        <f>IF(N239="nulová",J239,0)</f>
        <v>0</v>
      </c>
      <c r="BJ239" s="14" t="s">
        <v>166</v>
      </c>
      <c r="BK239" s="230">
        <f>ROUND(I239*H239,2)</f>
        <v>119.59999999999999</v>
      </c>
      <c r="BL239" s="14" t="s">
        <v>195</v>
      </c>
      <c r="BM239" s="229" t="s">
        <v>499</v>
      </c>
    </row>
    <row r="240" s="2" customFormat="1" ht="16.5" customHeight="1">
      <c r="A240" s="29"/>
      <c r="B240" s="30"/>
      <c r="C240" s="231" t="s">
        <v>322</v>
      </c>
      <c r="D240" s="231" t="s">
        <v>192</v>
      </c>
      <c r="E240" s="232" t="s">
        <v>500</v>
      </c>
      <c r="F240" s="233" t="s">
        <v>501</v>
      </c>
      <c r="G240" s="234" t="s">
        <v>189</v>
      </c>
      <c r="H240" s="235">
        <v>4</v>
      </c>
      <c r="I240" s="236">
        <v>166.75</v>
      </c>
      <c r="J240" s="236">
        <f>ROUND(I240*H240,2)</f>
        <v>667</v>
      </c>
      <c r="K240" s="237"/>
      <c r="L240" s="238"/>
      <c r="M240" s="239" t="s">
        <v>1</v>
      </c>
      <c r="N240" s="240" t="s">
        <v>41</v>
      </c>
      <c r="O240" s="227">
        <v>0</v>
      </c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229" t="s">
        <v>222</v>
      </c>
      <c r="AT240" s="229" t="s">
        <v>192</v>
      </c>
      <c r="AU240" s="229" t="s">
        <v>166</v>
      </c>
      <c r="AY240" s="14" t="s">
        <v>158</v>
      </c>
      <c r="BE240" s="230">
        <f>IF(N240="základná",J240,0)</f>
        <v>0</v>
      </c>
      <c r="BF240" s="230">
        <f>IF(N240="znížená",J240,0)</f>
        <v>667</v>
      </c>
      <c r="BG240" s="230">
        <f>IF(N240="zákl. prenesená",J240,0)</f>
        <v>0</v>
      </c>
      <c r="BH240" s="230">
        <f>IF(N240="zníž. prenesená",J240,0)</f>
        <v>0</v>
      </c>
      <c r="BI240" s="230">
        <f>IF(N240="nulová",J240,0)</f>
        <v>0</v>
      </c>
      <c r="BJ240" s="14" t="s">
        <v>166</v>
      </c>
      <c r="BK240" s="230">
        <f>ROUND(I240*H240,2)</f>
        <v>667</v>
      </c>
      <c r="BL240" s="14" t="s">
        <v>195</v>
      </c>
      <c r="BM240" s="229" t="s">
        <v>502</v>
      </c>
    </row>
    <row r="241" s="2" customFormat="1" ht="16.5" customHeight="1">
      <c r="A241" s="29"/>
      <c r="B241" s="30"/>
      <c r="C241" s="218" t="s">
        <v>503</v>
      </c>
      <c r="D241" s="218" t="s">
        <v>161</v>
      </c>
      <c r="E241" s="219" t="s">
        <v>504</v>
      </c>
      <c r="F241" s="220" t="s">
        <v>505</v>
      </c>
      <c r="G241" s="221" t="s">
        <v>494</v>
      </c>
      <c r="H241" s="222">
        <v>3</v>
      </c>
      <c r="I241" s="223">
        <v>5.75</v>
      </c>
      <c r="J241" s="223">
        <f>ROUND(I241*H241,2)</f>
        <v>17.25</v>
      </c>
      <c r="K241" s="224"/>
      <c r="L241" s="35"/>
      <c r="M241" s="225" t="s">
        <v>1</v>
      </c>
      <c r="N241" s="226" t="s">
        <v>41</v>
      </c>
      <c r="O241" s="227">
        <v>0.34200000000000003</v>
      </c>
      <c r="P241" s="227">
        <f>O241*H241</f>
        <v>1.026</v>
      </c>
      <c r="Q241" s="227">
        <v>0</v>
      </c>
      <c r="R241" s="227">
        <f>Q241*H241</f>
        <v>0</v>
      </c>
      <c r="S241" s="227">
        <v>0.019460000000000002</v>
      </c>
      <c r="T241" s="228">
        <f>S241*H241</f>
        <v>0.058380000000000001</v>
      </c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R241" s="229" t="s">
        <v>195</v>
      </c>
      <c r="AT241" s="229" t="s">
        <v>161</v>
      </c>
      <c r="AU241" s="229" t="s">
        <v>166</v>
      </c>
      <c r="AY241" s="14" t="s">
        <v>158</v>
      </c>
      <c r="BE241" s="230">
        <f>IF(N241="základná",J241,0)</f>
        <v>0</v>
      </c>
      <c r="BF241" s="230">
        <f>IF(N241="znížená",J241,0)</f>
        <v>17.25</v>
      </c>
      <c r="BG241" s="230">
        <f>IF(N241="zákl. prenesená",J241,0)</f>
        <v>0</v>
      </c>
      <c r="BH241" s="230">
        <f>IF(N241="zníž. prenesená",J241,0)</f>
        <v>0</v>
      </c>
      <c r="BI241" s="230">
        <f>IF(N241="nulová",J241,0)</f>
        <v>0</v>
      </c>
      <c r="BJ241" s="14" t="s">
        <v>166</v>
      </c>
      <c r="BK241" s="230">
        <f>ROUND(I241*H241,2)</f>
        <v>17.25</v>
      </c>
      <c r="BL241" s="14" t="s">
        <v>195</v>
      </c>
      <c r="BM241" s="229" t="s">
        <v>506</v>
      </c>
    </row>
    <row r="242" s="2" customFormat="1" ht="21.75" customHeight="1">
      <c r="A242" s="29"/>
      <c r="B242" s="30"/>
      <c r="C242" s="218" t="s">
        <v>325</v>
      </c>
      <c r="D242" s="218" t="s">
        <v>161</v>
      </c>
      <c r="E242" s="219" t="s">
        <v>507</v>
      </c>
      <c r="F242" s="220" t="s">
        <v>508</v>
      </c>
      <c r="G242" s="221" t="s">
        <v>494</v>
      </c>
      <c r="H242" s="222">
        <v>7</v>
      </c>
      <c r="I242" s="223">
        <v>44.850000000000001</v>
      </c>
      <c r="J242" s="223">
        <f>ROUND(I242*H242,2)</f>
        <v>313.94999999999999</v>
      </c>
      <c r="K242" s="224"/>
      <c r="L242" s="35"/>
      <c r="M242" s="225" t="s">
        <v>1</v>
      </c>
      <c r="N242" s="226" t="s">
        <v>41</v>
      </c>
      <c r="O242" s="227">
        <v>1.20068</v>
      </c>
      <c r="P242" s="227">
        <f>O242*H242</f>
        <v>8.4047599999999996</v>
      </c>
      <c r="Q242" s="227">
        <v>0.0023</v>
      </c>
      <c r="R242" s="227">
        <f>Q242*H242</f>
        <v>0.0161</v>
      </c>
      <c r="S242" s="227">
        <v>0</v>
      </c>
      <c r="T242" s="228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229" t="s">
        <v>195</v>
      </c>
      <c r="AT242" s="229" t="s">
        <v>161</v>
      </c>
      <c r="AU242" s="229" t="s">
        <v>166</v>
      </c>
      <c r="AY242" s="14" t="s">
        <v>158</v>
      </c>
      <c r="BE242" s="230">
        <f>IF(N242="základná",J242,0)</f>
        <v>0</v>
      </c>
      <c r="BF242" s="230">
        <f>IF(N242="znížená",J242,0)</f>
        <v>313.94999999999999</v>
      </c>
      <c r="BG242" s="230">
        <f>IF(N242="zákl. prenesená",J242,0)</f>
        <v>0</v>
      </c>
      <c r="BH242" s="230">
        <f>IF(N242="zníž. prenesená",J242,0)</f>
        <v>0</v>
      </c>
      <c r="BI242" s="230">
        <f>IF(N242="nulová",J242,0)</f>
        <v>0</v>
      </c>
      <c r="BJ242" s="14" t="s">
        <v>166</v>
      </c>
      <c r="BK242" s="230">
        <f>ROUND(I242*H242,2)</f>
        <v>313.94999999999999</v>
      </c>
      <c r="BL242" s="14" t="s">
        <v>195</v>
      </c>
      <c r="BM242" s="229" t="s">
        <v>509</v>
      </c>
    </row>
    <row r="243" s="2" customFormat="1" ht="16.5" customHeight="1">
      <c r="A243" s="29"/>
      <c r="B243" s="30"/>
      <c r="C243" s="218" t="s">
        <v>510</v>
      </c>
      <c r="D243" s="218" t="s">
        <v>161</v>
      </c>
      <c r="E243" s="219" t="s">
        <v>511</v>
      </c>
      <c r="F243" s="220" t="s">
        <v>512</v>
      </c>
      <c r="G243" s="221" t="s">
        <v>494</v>
      </c>
      <c r="H243" s="222">
        <v>1</v>
      </c>
      <c r="I243" s="223">
        <v>9.1999999999999993</v>
      </c>
      <c r="J243" s="223">
        <f>ROUND(I243*H243,2)</f>
        <v>9.1999999999999993</v>
      </c>
      <c r="K243" s="224"/>
      <c r="L243" s="35"/>
      <c r="M243" s="225" t="s">
        <v>1</v>
      </c>
      <c r="N243" s="226" t="s">
        <v>41</v>
      </c>
      <c r="O243" s="227">
        <v>0.43099999999999999</v>
      </c>
      <c r="P243" s="227">
        <f>O243*H243</f>
        <v>0.43099999999999999</v>
      </c>
      <c r="Q243" s="227">
        <v>0</v>
      </c>
      <c r="R243" s="227">
        <f>Q243*H243</f>
        <v>0</v>
      </c>
      <c r="S243" s="227">
        <v>0.095100000000000004</v>
      </c>
      <c r="T243" s="228">
        <f>S243*H243</f>
        <v>0.095100000000000004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229" t="s">
        <v>195</v>
      </c>
      <c r="AT243" s="229" t="s">
        <v>161</v>
      </c>
      <c r="AU243" s="229" t="s">
        <v>166</v>
      </c>
      <c r="AY243" s="14" t="s">
        <v>158</v>
      </c>
      <c r="BE243" s="230">
        <f>IF(N243="základná",J243,0)</f>
        <v>0</v>
      </c>
      <c r="BF243" s="230">
        <f>IF(N243="znížená",J243,0)</f>
        <v>9.1999999999999993</v>
      </c>
      <c r="BG243" s="230">
        <f>IF(N243="zákl. prenesená",J243,0)</f>
        <v>0</v>
      </c>
      <c r="BH243" s="230">
        <f>IF(N243="zníž. prenesená",J243,0)</f>
        <v>0</v>
      </c>
      <c r="BI243" s="230">
        <f>IF(N243="nulová",J243,0)</f>
        <v>0</v>
      </c>
      <c r="BJ243" s="14" t="s">
        <v>166</v>
      </c>
      <c r="BK243" s="230">
        <f>ROUND(I243*H243,2)</f>
        <v>9.1999999999999993</v>
      </c>
      <c r="BL243" s="14" t="s">
        <v>195</v>
      </c>
      <c r="BM243" s="229" t="s">
        <v>513</v>
      </c>
    </row>
    <row r="244" s="2" customFormat="1" ht="21.75" customHeight="1">
      <c r="A244" s="29"/>
      <c r="B244" s="30"/>
      <c r="C244" s="218" t="s">
        <v>329</v>
      </c>
      <c r="D244" s="218" t="s">
        <v>161</v>
      </c>
      <c r="E244" s="219" t="s">
        <v>514</v>
      </c>
      <c r="F244" s="220" t="s">
        <v>515</v>
      </c>
      <c r="G244" s="221" t="s">
        <v>494</v>
      </c>
      <c r="H244" s="222">
        <v>2</v>
      </c>
      <c r="I244" s="223">
        <v>155.25</v>
      </c>
      <c r="J244" s="223">
        <f>ROUND(I244*H244,2)</f>
        <v>310.5</v>
      </c>
      <c r="K244" s="224"/>
      <c r="L244" s="35"/>
      <c r="M244" s="225" t="s">
        <v>1</v>
      </c>
      <c r="N244" s="226" t="s">
        <v>41</v>
      </c>
      <c r="O244" s="227">
        <v>2.3009599999999999</v>
      </c>
      <c r="P244" s="227">
        <f>O244*H244</f>
        <v>4.6019199999999998</v>
      </c>
      <c r="Q244" s="227">
        <v>0.00044000000000000002</v>
      </c>
      <c r="R244" s="227">
        <f>Q244*H244</f>
        <v>0.00088000000000000003</v>
      </c>
      <c r="S244" s="227">
        <v>0</v>
      </c>
      <c r="T244" s="228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229" t="s">
        <v>195</v>
      </c>
      <c r="AT244" s="229" t="s">
        <v>161</v>
      </c>
      <c r="AU244" s="229" t="s">
        <v>166</v>
      </c>
      <c r="AY244" s="14" t="s">
        <v>158</v>
      </c>
      <c r="BE244" s="230">
        <f>IF(N244="základná",J244,0)</f>
        <v>0</v>
      </c>
      <c r="BF244" s="230">
        <f>IF(N244="znížená",J244,0)</f>
        <v>310.5</v>
      </c>
      <c r="BG244" s="230">
        <f>IF(N244="zákl. prenesená",J244,0)</f>
        <v>0</v>
      </c>
      <c r="BH244" s="230">
        <f>IF(N244="zníž. prenesená",J244,0)</f>
        <v>0</v>
      </c>
      <c r="BI244" s="230">
        <f>IF(N244="nulová",J244,0)</f>
        <v>0</v>
      </c>
      <c r="BJ244" s="14" t="s">
        <v>166</v>
      </c>
      <c r="BK244" s="230">
        <f>ROUND(I244*H244,2)</f>
        <v>310.5</v>
      </c>
      <c r="BL244" s="14" t="s">
        <v>195</v>
      </c>
      <c r="BM244" s="229" t="s">
        <v>516</v>
      </c>
    </row>
    <row r="245" s="2" customFormat="1" ht="16.5" customHeight="1">
      <c r="A245" s="29"/>
      <c r="B245" s="30"/>
      <c r="C245" s="218" t="s">
        <v>517</v>
      </c>
      <c r="D245" s="218" t="s">
        <v>161</v>
      </c>
      <c r="E245" s="219" t="s">
        <v>518</v>
      </c>
      <c r="F245" s="220" t="s">
        <v>519</v>
      </c>
      <c r="G245" s="221" t="s">
        <v>494</v>
      </c>
      <c r="H245" s="222">
        <v>2</v>
      </c>
      <c r="I245" s="223">
        <v>59.799999999999997</v>
      </c>
      <c r="J245" s="223">
        <f>ROUND(I245*H245,2)</f>
        <v>119.59999999999999</v>
      </c>
      <c r="K245" s="224"/>
      <c r="L245" s="35"/>
      <c r="M245" s="225" t="s">
        <v>1</v>
      </c>
      <c r="N245" s="226" t="s">
        <v>41</v>
      </c>
      <c r="O245" s="227">
        <v>0</v>
      </c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29" t="s">
        <v>195</v>
      </c>
      <c r="AT245" s="229" t="s">
        <v>161</v>
      </c>
      <c r="AU245" s="229" t="s">
        <v>166</v>
      </c>
      <c r="AY245" s="14" t="s">
        <v>158</v>
      </c>
      <c r="BE245" s="230">
        <f>IF(N245="základná",J245,0)</f>
        <v>0</v>
      </c>
      <c r="BF245" s="230">
        <f>IF(N245="znížená",J245,0)</f>
        <v>119.59999999999999</v>
      </c>
      <c r="BG245" s="230">
        <f>IF(N245="zákl. prenesená",J245,0)</f>
        <v>0</v>
      </c>
      <c r="BH245" s="230">
        <f>IF(N245="zníž. prenesená",J245,0)</f>
        <v>0</v>
      </c>
      <c r="BI245" s="230">
        <f>IF(N245="nulová",J245,0)</f>
        <v>0</v>
      </c>
      <c r="BJ245" s="14" t="s">
        <v>166</v>
      </c>
      <c r="BK245" s="230">
        <f>ROUND(I245*H245,2)</f>
        <v>119.59999999999999</v>
      </c>
      <c r="BL245" s="14" t="s">
        <v>195</v>
      </c>
      <c r="BM245" s="229" t="s">
        <v>520</v>
      </c>
    </row>
    <row r="246" s="2" customFormat="1" ht="24.15" customHeight="1">
      <c r="A246" s="29"/>
      <c r="B246" s="30"/>
      <c r="C246" s="218" t="s">
        <v>332</v>
      </c>
      <c r="D246" s="218" t="s">
        <v>161</v>
      </c>
      <c r="E246" s="219" t="s">
        <v>521</v>
      </c>
      <c r="F246" s="220" t="s">
        <v>522</v>
      </c>
      <c r="G246" s="221" t="s">
        <v>494</v>
      </c>
      <c r="H246" s="222">
        <v>3</v>
      </c>
      <c r="I246" s="223">
        <v>28.75</v>
      </c>
      <c r="J246" s="223">
        <f>ROUND(I246*H246,2)</f>
        <v>86.25</v>
      </c>
      <c r="K246" s="224"/>
      <c r="L246" s="35"/>
      <c r="M246" s="225" t="s">
        <v>1</v>
      </c>
      <c r="N246" s="226" t="s">
        <v>41</v>
      </c>
      <c r="O246" s="227">
        <v>0</v>
      </c>
      <c r="P246" s="227">
        <f>O246*H246</f>
        <v>0</v>
      </c>
      <c r="Q246" s="227">
        <v>0</v>
      </c>
      <c r="R246" s="227">
        <f>Q246*H246</f>
        <v>0</v>
      </c>
      <c r="S246" s="227">
        <v>0</v>
      </c>
      <c r="T246" s="228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229" t="s">
        <v>195</v>
      </c>
      <c r="AT246" s="229" t="s">
        <v>161</v>
      </c>
      <c r="AU246" s="229" t="s">
        <v>166</v>
      </c>
      <c r="AY246" s="14" t="s">
        <v>158</v>
      </c>
      <c r="BE246" s="230">
        <f>IF(N246="základná",J246,0)</f>
        <v>0</v>
      </c>
      <c r="BF246" s="230">
        <f>IF(N246="znížená",J246,0)</f>
        <v>86.25</v>
      </c>
      <c r="BG246" s="230">
        <f>IF(N246="zákl. prenesená",J246,0)</f>
        <v>0</v>
      </c>
      <c r="BH246" s="230">
        <f>IF(N246="zníž. prenesená",J246,0)</f>
        <v>0</v>
      </c>
      <c r="BI246" s="230">
        <f>IF(N246="nulová",J246,0)</f>
        <v>0</v>
      </c>
      <c r="BJ246" s="14" t="s">
        <v>166</v>
      </c>
      <c r="BK246" s="230">
        <f>ROUND(I246*H246,2)</f>
        <v>86.25</v>
      </c>
      <c r="BL246" s="14" t="s">
        <v>195</v>
      </c>
      <c r="BM246" s="229" t="s">
        <v>523</v>
      </c>
    </row>
    <row r="247" s="2" customFormat="1" ht="16.5" customHeight="1">
      <c r="A247" s="29"/>
      <c r="B247" s="30"/>
      <c r="C247" s="231" t="s">
        <v>524</v>
      </c>
      <c r="D247" s="231" t="s">
        <v>192</v>
      </c>
      <c r="E247" s="232" t="s">
        <v>525</v>
      </c>
      <c r="F247" s="233" t="s">
        <v>526</v>
      </c>
      <c r="G247" s="234" t="s">
        <v>189</v>
      </c>
      <c r="H247" s="235">
        <v>3</v>
      </c>
      <c r="I247" s="236">
        <v>97.75</v>
      </c>
      <c r="J247" s="236">
        <f>ROUND(I247*H247,2)</f>
        <v>293.25</v>
      </c>
      <c r="K247" s="237"/>
      <c r="L247" s="238"/>
      <c r="M247" s="239" t="s">
        <v>1</v>
      </c>
      <c r="N247" s="240" t="s">
        <v>41</v>
      </c>
      <c r="O247" s="227">
        <v>0</v>
      </c>
      <c r="P247" s="227">
        <f>O247*H247</f>
        <v>0</v>
      </c>
      <c r="Q247" s="227">
        <v>0</v>
      </c>
      <c r="R247" s="227">
        <f>Q247*H247</f>
        <v>0</v>
      </c>
      <c r="S247" s="227">
        <v>0</v>
      </c>
      <c r="T247" s="228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29" t="s">
        <v>222</v>
      </c>
      <c r="AT247" s="229" t="s">
        <v>192</v>
      </c>
      <c r="AU247" s="229" t="s">
        <v>166</v>
      </c>
      <c r="AY247" s="14" t="s">
        <v>158</v>
      </c>
      <c r="BE247" s="230">
        <f>IF(N247="základná",J247,0)</f>
        <v>0</v>
      </c>
      <c r="BF247" s="230">
        <f>IF(N247="znížená",J247,0)</f>
        <v>293.25</v>
      </c>
      <c r="BG247" s="230">
        <f>IF(N247="zákl. prenesená",J247,0)</f>
        <v>0</v>
      </c>
      <c r="BH247" s="230">
        <f>IF(N247="zníž. prenesená",J247,0)</f>
        <v>0</v>
      </c>
      <c r="BI247" s="230">
        <f>IF(N247="nulová",J247,0)</f>
        <v>0</v>
      </c>
      <c r="BJ247" s="14" t="s">
        <v>166</v>
      </c>
      <c r="BK247" s="230">
        <f>ROUND(I247*H247,2)</f>
        <v>293.25</v>
      </c>
      <c r="BL247" s="14" t="s">
        <v>195</v>
      </c>
      <c r="BM247" s="229" t="s">
        <v>527</v>
      </c>
    </row>
    <row r="248" s="2" customFormat="1" ht="16.5" customHeight="1">
      <c r="A248" s="29"/>
      <c r="B248" s="30"/>
      <c r="C248" s="218" t="s">
        <v>336</v>
      </c>
      <c r="D248" s="218" t="s">
        <v>161</v>
      </c>
      <c r="E248" s="219" t="s">
        <v>528</v>
      </c>
      <c r="F248" s="220" t="s">
        <v>529</v>
      </c>
      <c r="G248" s="221" t="s">
        <v>494</v>
      </c>
      <c r="H248" s="222">
        <v>2</v>
      </c>
      <c r="I248" s="223">
        <v>33.350000000000001</v>
      </c>
      <c r="J248" s="223">
        <f>ROUND(I248*H248,2)</f>
        <v>66.700000000000003</v>
      </c>
      <c r="K248" s="224"/>
      <c r="L248" s="35"/>
      <c r="M248" s="225" t="s">
        <v>1</v>
      </c>
      <c r="N248" s="226" t="s">
        <v>41</v>
      </c>
      <c r="O248" s="227">
        <v>0</v>
      </c>
      <c r="P248" s="227">
        <f>O248*H248</f>
        <v>0</v>
      </c>
      <c r="Q248" s="227">
        <v>0</v>
      </c>
      <c r="R248" s="227">
        <f>Q248*H248</f>
        <v>0</v>
      </c>
      <c r="S248" s="227">
        <v>0</v>
      </c>
      <c r="T248" s="228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229" t="s">
        <v>195</v>
      </c>
      <c r="AT248" s="229" t="s">
        <v>161</v>
      </c>
      <c r="AU248" s="229" t="s">
        <v>166</v>
      </c>
      <c r="AY248" s="14" t="s">
        <v>158</v>
      </c>
      <c r="BE248" s="230">
        <f>IF(N248="základná",J248,0)</f>
        <v>0</v>
      </c>
      <c r="BF248" s="230">
        <f>IF(N248="znížená",J248,0)</f>
        <v>66.700000000000003</v>
      </c>
      <c r="BG248" s="230">
        <f>IF(N248="zákl. prenesená",J248,0)</f>
        <v>0</v>
      </c>
      <c r="BH248" s="230">
        <f>IF(N248="zníž. prenesená",J248,0)</f>
        <v>0</v>
      </c>
      <c r="BI248" s="230">
        <f>IF(N248="nulová",J248,0)</f>
        <v>0</v>
      </c>
      <c r="BJ248" s="14" t="s">
        <v>166</v>
      </c>
      <c r="BK248" s="230">
        <f>ROUND(I248*H248,2)</f>
        <v>66.700000000000003</v>
      </c>
      <c r="BL248" s="14" t="s">
        <v>195</v>
      </c>
      <c r="BM248" s="229" t="s">
        <v>530</v>
      </c>
    </row>
    <row r="249" s="2" customFormat="1" ht="16.5" customHeight="1">
      <c r="A249" s="29"/>
      <c r="B249" s="30"/>
      <c r="C249" s="231" t="s">
        <v>531</v>
      </c>
      <c r="D249" s="231" t="s">
        <v>192</v>
      </c>
      <c r="E249" s="232" t="s">
        <v>532</v>
      </c>
      <c r="F249" s="233" t="s">
        <v>533</v>
      </c>
      <c r="G249" s="234" t="s">
        <v>189</v>
      </c>
      <c r="H249" s="235">
        <v>2</v>
      </c>
      <c r="I249" s="236">
        <v>172.5</v>
      </c>
      <c r="J249" s="236">
        <f>ROUND(I249*H249,2)</f>
        <v>345</v>
      </c>
      <c r="K249" s="237"/>
      <c r="L249" s="238"/>
      <c r="M249" s="239" t="s">
        <v>1</v>
      </c>
      <c r="N249" s="240" t="s">
        <v>41</v>
      </c>
      <c r="O249" s="227">
        <v>0</v>
      </c>
      <c r="P249" s="227">
        <f>O249*H249</f>
        <v>0</v>
      </c>
      <c r="Q249" s="227">
        <v>0</v>
      </c>
      <c r="R249" s="227">
        <f>Q249*H249</f>
        <v>0</v>
      </c>
      <c r="S249" s="227">
        <v>0</v>
      </c>
      <c r="T249" s="228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229" t="s">
        <v>222</v>
      </c>
      <c r="AT249" s="229" t="s">
        <v>192</v>
      </c>
      <c r="AU249" s="229" t="s">
        <v>166</v>
      </c>
      <c r="AY249" s="14" t="s">
        <v>158</v>
      </c>
      <c r="BE249" s="230">
        <f>IF(N249="základná",J249,0)</f>
        <v>0</v>
      </c>
      <c r="BF249" s="230">
        <f>IF(N249="znížená",J249,0)</f>
        <v>345</v>
      </c>
      <c r="BG249" s="230">
        <f>IF(N249="zákl. prenesená",J249,0)</f>
        <v>0</v>
      </c>
      <c r="BH249" s="230">
        <f>IF(N249="zníž. prenesená",J249,0)</f>
        <v>0</v>
      </c>
      <c r="BI249" s="230">
        <f>IF(N249="nulová",J249,0)</f>
        <v>0</v>
      </c>
      <c r="BJ249" s="14" t="s">
        <v>166</v>
      </c>
      <c r="BK249" s="230">
        <f>ROUND(I249*H249,2)</f>
        <v>345</v>
      </c>
      <c r="BL249" s="14" t="s">
        <v>195</v>
      </c>
      <c r="BM249" s="229" t="s">
        <v>534</v>
      </c>
    </row>
    <row r="250" s="2" customFormat="1" ht="24.15" customHeight="1">
      <c r="A250" s="29"/>
      <c r="B250" s="30"/>
      <c r="C250" s="218" t="s">
        <v>339</v>
      </c>
      <c r="D250" s="218" t="s">
        <v>161</v>
      </c>
      <c r="E250" s="219" t="s">
        <v>535</v>
      </c>
      <c r="F250" s="220" t="s">
        <v>536</v>
      </c>
      <c r="G250" s="221" t="s">
        <v>494</v>
      </c>
      <c r="H250" s="222">
        <v>2</v>
      </c>
      <c r="I250" s="223">
        <v>25.300000000000001</v>
      </c>
      <c r="J250" s="223">
        <f>ROUND(I250*H250,2)</f>
        <v>50.600000000000001</v>
      </c>
      <c r="K250" s="224"/>
      <c r="L250" s="35"/>
      <c r="M250" s="225" t="s">
        <v>1</v>
      </c>
      <c r="N250" s="226" t="s">
        <v>41</v>
      </c>
      <c r="O250" s="227">
        <v>0</v>
      </c>
      <c r="P250" s="227">
        <f>O250*H250</f>
        <v>0</v>
      </c>
      <c r="Q250" s="227">
        <v>0</v>
      </c>
      <c r="R250" s="227">
        <f>Q250*H250</f>
        <v>0</v>
      </c>
      <c r="S250" s="227">
        <v>0</v>
      </c>
      <c r="T250" s="228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229" t="s">
        <v>195</v>
      </c>
      <c r="AT250" s="229" t="s">
        <v>161</v>
      </c>
      <c r="AU250" s="229" t="s">
        <v>166</v>
      </c>
      <c r="AY250" s="14" t="s">
        <v>158</v>
      </c>
      <c r="BE250" s="230">
        <f>IF(N250="základná",J250,0)</f>
        <v>0</v>
      </c>
      <c r="BF250" s="230">
        <f>IF(N250="znížená",J250,0)</f>
        <v>50.600000000000001</v>
      </c>
      <c r="BG250" s="230">
        <f>IF(N250="zákl. prenesená",J250,0)</f>
        <v>0</v>
      </c>
      <c r="BH250" s="230">
        <f>IF(N250="zníž. prenesená",J250,0)</f>
        <v>0</v>
      </c>
      <c r="BI250" s="230">
        <f>IF(N250="nulová",J250,0)</f>
        <v>0</v>
      </c>
      <c r="BJ250" s="14" t="s">
        <v>166</v>
      </c>
      <c r="BK250" s="230">
        <f>ROUND(I250*H250,2)</f>
        <v>50.600000000000001</v>
      </c>
      <c r="BL250" s="14" t="s">
        <v>195</v>
      </c>
      <c r="BM250" s="229" t="s">
        <v>537</v>
      </c>
    </row>
    <row r="251" s="2" customFormat="1" ht="16.5" customHeight="1">
      <c r="A251" s="29"/>
      <c r="B251" s="30"/>
      <c r="C251" s="231" t="s">
        <v>538</v>
      </c>
      <c r="D251" s="231" t="s">
        <v>192</v>
      </c>
      <c r="E251" s="232" t="s">
        <v>539</v>
      </c>
      <c r="F251" s="233" t="s">
        <v>540</v>
      </c>
      <c r="G251" s="234" t="s">
        <v>189</v>
      </c>
      <c r="H251" s="235">
        <v>2</v>
      </c>
      <c r="I251" s="236">
        <v>227.69999999999999</v>
      </c>
      <c r="J251" s="236">
        <f>ROUND(I251*H251,2)</f>
        <v>455.39999999999998</v>
      </c>
      <c r="K251" s="237"/>
      <c r="L251" s="238"/>
      <c r="M251" s="239" t="s">
        <v>1</v>
      </c>
      <c r="N251" s="240" t="s">
        <v>41</v>
      </c>
      <c r="O251" s="227">
        <v>0</v>
      </c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229" t="s">
        <v>222</v>
      </c>
      <c r="AT251" s="229" t="s">
        <v>192</v>
      </c>
      <c r="AU251" s="229" t="s">
        <v>166</v>
      </c>
      <c r="AY251" s="14" t="s">
        <v>158</v>
      </c>
      <c r="BE251" s="230">
        <f>IF(N251="základná",J251,0)</f>
        <v>0</v>
      </c>
      <c r="BF251" s="230">
        <f>IF(N251="znížená",J251,0)</f>
        <v>455.39999999999998</v>
      </c>
      <c r="BG251" s="230">
        <f>IF(N251="zákl. prenesená",J251,0)</f>
        <v>0</v>
      </c>
      <c r="BH251" s="230">
        <f>IF(N251="zníž. prenesená",J251,0)</f>
        <v>0</v>
      </c>
      <c r="BI251" s="230">
        <f>IF(N251="nulová",J251,0)</f>
        <v>0</v>
      </c>
      <c r="BJ251" s="14" t="s">
        <v>166</v>
      </c>
      <c r="BK251" s="230">
        <f>ROUND(I251*H251,2)</f>
        <v>455.39999999999998</v>
      </c>
      <c r="BL251" s="14" t="s">
        <v>195</v>
      </c>
      <c r="BM251" s="229" t="s">
        <v>541</v>
      </c>
    </row>
    <row r="252" s="2" customFormat="1" ht="16.5" customHeight="1">
      <c r="A252" s="29"/>
      <c r="B252" s="30"/>
      <c r="C252" s="218" t="s">
        <v>343</v>
      </c>
      <c r="D252" s="218" t="s">
        <v>161</v>
      </c>
      <c r="E252" s="219" t="s">
        <v>542</v>
      </c>
      <c r="F252" s="220" t="s">
        <v>543</v>
      </c>
      <c r="G252" s="221" t="s">
        <v>494</v>
      </c>
      <c r="H252" s="222">
        <v>8</v>
      </c>
      <c r="I252" s="223">
        <v>6.9000000000000004</v>
      </c>
      <c r="J252" s="223">
        <f>ROUND(I252*H252,2)</f>
        <v>55.200000000000003</v>
      </c>
      <c r="K252" s="224"/>
      <c r="L252" s="35"/>
      <c r="M252" s="225" t="s">
        <v>1</v>
      </c>
      <c r="N252" s="226" t="s">
        <v>41</v>
      </c>
      <c r="O252" s="227">
        <v>0.27554000000000001</v>
      </c>
      <c r="P252" s="227">
        <f>O252*H252</f>
        <v>2.2043200000000001</v>
      </c>
      <c r="Q252" s="227">
        <v>8.0000000000000007E-05</v>
      </c>
      <c r="R252" s="227">
        <f>Q252*H252</f>
        <v>0.00064000000000000005</v>
      </c>
      <c r="S252" s="227">
        <v>0</v>
      </c>
      <c r="T252" s="228">
        <f>S252*H252</f>
        <v>0</v>
      </c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R252" s="229" t="s">
        <v>195</v>
      </c>
      <c r="AT252" s="229" t="s">
        <v>161</v>
      </c>
      <c r="AU252" s="229" t="s">
        <v>166</v>
      </c>
      <c r="AY252" s="14" t="s">
        <v>158</v>
      </c>
      <c r="BE252" s="230">
        <f>IF(N252="základná",J252,0)</f>
        <v>0</v>
      </c>
      <c r="BF252" s="230">
        <f>IF(N252="znížená",J252,0)</f>
        <v>55.200000000000003</v>
      </c>
      <c r="BG252" s="230">
        <f>IF(N252="zákl. prenesená",J252,0)</f>
        <v>0</v>
      </c>
      <c r="BH252" s="230">
        <f>IF(N252="zníž. prenesená",J252,0)</f>
        <v>0</v>
      </c>
      <c r="BI252" s="230">
        <f>IF(N252="nulová",J252,0)</f>
        <v>0</v>
      </c>
      <c r="BJ252" s="14" t="s">
        <v>166</v>
      </c>
      <c r="BK252" s="230">
        <f>ROUND(I252*H252,2)</f>
        <v>55.200000000000003</v>
      </c>
      <c r="BL252" s="14" t="s">
        <v>195</v>
      </c>
      <c r="BM252" s="229" t="s">
        <v>544</v>
      </c>
    </row>
    <row r="253" s="2" customFormat="1" ht="16.5" customHeight="1">
      <c r="A253" s="29"/>
      <c r="B253" s="30"/>
      <c r="C253" s="231" t="s">
        <v>545</v>
      </c>
      <c r="D253" s="231" t="s">
        <v>192</v>
      </c>
      <c r="E253" s="232" t="s">
        <v>546</v>
      </c>
      <c r="F253" s="233" t="s">
        <v>547</v>
      </c>
      <c r="G253" s="234" t="s">
        <v>189</v>
      </c>
      <c r="H253" s="235">
        <v>8</v>
      </c>
      <c r="I253" s="236">
        <v>9.1999999999999993</v>
      </c>
      <c r="J253" s="236">
        <f>ROUND(I253*H253,2)</f>
        <v>73.599999999999994</v>
      </c>
      <c r="K253" s="237"/>
      <c r="L253" s="238"/>
      <c r="M253" s="239" t="s">
        <v>1</v>
      </c>
      <c r="N253" s="240" t="s">
        <v>41</v>
      </c>
      <c r="O253" s="227">
        <v>0</v>
      </c>
      <c r="P253" s="227">
        <f>O253*H253</f>
        <v>0</v>
      </c>
      <c r="Q253" s="227">
        <v>0</v>
      </c>
      <c r="R253" s="227">
        <f>Q253*H253</f>
        <v>0</v>
      </c>
      <c r="S253" s="227">
        <v>0</v>
      </c>
      <c r="T253" s="228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229" t="s">
        <v>222</v>
      </c>
      <c r="AT253" s="229" t="s">
        <v>192</v>
      </c>
      <c r="AU253" s="229" t="s">
        <v>166</v>
      </c>
      <c r="AY253" s="14" t="s">
        <v>158</v>
      </c>
      <c r="BE253" s="230">
        <f>IF(N253="základná",J253,0)</f>
        <v>0</v>
      </c>
      <c r="BF253" s="230">
        <f>IF(N253="znížená",J253,0)</f>
        <v>73.599999999999994</v>
      </c>
      <c r="BG253" s="230">
        <f>IF(N253="zákl. prenesená",J253,0)</f>
        <v>0</v>
      </c>
      <c r="BH253" s="230">
        <f>IF(N253="zníž. prenesená",J253,0)</f>
        <v>0</v>
      </c>
      <c r="BI253" s="230">
        <f>IF(N253="nulová",J253,0)</f>
        <v>0</v>
      </c>
      <c r="BJ253" s="14" t="s">
        <v>166</v>
      </c>
      <c r="BK253" s="230">
        <f>ROUND(I253*H253,2)</f>
        <v>73.599999999999994</v>
      </c>
      <c r="BL253" s="14" t="s">
        <v>195</v>
      </c>
      <c r="BM253" s="229" t="s">
        <v>548</v>
      </c>
    </row>
    <row r="254" s="2" customFormat="1" ht="24.15" customHeight="1">
      <c r="A254" s="29"/>
      <c r="B254" s="30"/>
      <c r="C254" s="218" t="s">
        <v>346</v>
      </c>
      <c r="D254" s="218" t="s">
        <v>161</v>
      </c>
      <c r="E254" s="219" t="s">
        <v>549</v>
      </c>
      <c r="F254" s="220" t="s">
        <v>550</v>
      </c>
      <c r="G254" s="221" t="s">
        <v>189</v>
      </c>
      <c r="H254" s="222">
        <v>12</v>
      </c>
      <c r="I254" s="223">
        <v>17.25</v>
      </c>
      <c r="J254" s="223">
        <f>ROUND(I254*H254,2)</f>
        <v>207</v>
      </c>
      <c r="K254" s="224"/>
      <c r="L254" s="35"/>
      <c r="M254" s="225" t="s">
        <v>1</v>
      </c>
      <c r="N254" s="226" t="s">
        <v>41</v>
      </c>
      <c r="O254" s="227">
        <v>0</v>
      </c>
      <c r="P254" s="227">
        <f>O254*H254</f>
        <v>0</v>
      </c>
      <c r="Q254" s="227">
        <v>0</v>
      </c>
      <c r="R254" s="227">
        <f>Q254*H254</f>
        <v>0</v>
      </c>
      <c r="S254" s="227">
        <v>0</v>
      </c>
      <c r="T254" s="228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229" t="s">
        <v>195</v>
      </c>
      <c r="AT254" s="229" t="s">
        <v>161</v>
      </c>
      <c r="AU254" s="229" t="s">
        <v>166</v>
      </c>
      <c r="AY254" s="14" t="s">
        <v>158</v>
      </c>
      <c r="BE254" s="230">
        <f>IF(N254="základná",J254,0)</f>
        <v>0</v>
      </c>
      <c r="BF254" s="230">
        <f>IF(N254="znížená",J254,0)</f>
        <v>207</v>
      </c>
      <c r="BG254" s="230">
        <f>IF(N254="zákl. prenesená",J254,0)</f>
        <v>0</v>
      </c>
      <c r="BH254" s="230">
        <f>IF(N254="zníž. prenesená",J254,0)</f>
        <v>0</v>
      </c>
      <c r="BI254" s="230">
        <f>IF(N254="nulová",J254,0)</f>
        <v>0</v>
      </c>
      <c r="BJ254" s="14" t="s">
        <v>166</v>
      </c>
      <c r="BK254" s="230">
        <f>ROUND(I254*H254,2)</f>
        <v>207</v>
      </c>
      <c r="BL254" s="14" t="s">
        <v>195</v>
      </c>
      <c r="BM254" s="229" t="s">
        <v>551</v>
      </c>
    </row>
    <row r="255" s="2" customFormat="1" ht="24.15" customHeight="1">
      <c r="A255" s="29"/>
      <c r="B255" s="30"/>
      <c r="C255" s="231" t="s">
        <v>552</v>
      </c>
      <c r="D255" s="231" t="s">
        <v>192</v>
      </c>
      <c r="E255" s="232" t="s">
        <v>553</v>
      </c>
      <c r="F255" s="233" t="s">
        <v>554</v>
      </c>
      <c r="G255" s="234" t="s">
        <v>189</v>
      </c>
      <c r="H255" s="235">
        <v>5</v>
      </c>
      <c r="I255" s="236">
        <v>67.849999999999994</v>
      </c>
      <c r="J255" s="236">
        <f>ROUND(I255*H255,2)</f>
        <v>339.25</v>
      </c>
      <c r="K255" s="237"/>
      <c r="L255" s="238"/>
      <c r="M255" s="239" t="s">
        <v>1</v>
      </c>
      <c r="N255" s="240" t="s">
        <v>41</v>
      </c>
      <c r="O255" s="227">
        <v>0</v>
      </c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229" t="s">
        <v>222</v>
      </c>
      <c r="AT255" s="229" t="s">
        <v>192</v>
      </c>
      <c r="AU255" s="229" t="s">
        <v>166</v>
      </c>
      <c r="AY255" s="14" t="s">
        <v>158</v>
      </c>
      <c r="BE255" s="230">
        <f>IF(N255="základná",J255,0)</f>
        <v>0</v>
      </c>
      <c r="BF255" s="230">
        <f>IF(N255="znížená",J255,0)</f>
        <v>339.25</v>
      </c>
      <c r="BG255" s="230">
        <f>IF(N255="zákl. prenesená",J255,0)</f>
        <v>0</v>
      </c>
      <c r="BH255" s="230">
        <f>IF(N255="zníž. prenesená",J255,0)</f>
        <v>0</v>
      </c>
      <c r="BI255" s="230">
        <f>IF(N255="nulová",J255,0)</f>
        <v>0</v>
      </c>
      <c r="BJ255" s="14" t="s">
        <v>166</v>
      </c>
      <c r="BK255" s="230">
        <f>ROUND(I255*H255,2)</f>
        <v>339.25</v>
      </c>
      <c r="BL255" s="14" t="s">
        <v>195</v>
      </c>
      <c r="BM255" s="229" t="s">
        <v>555</v>
      </c>
    </row>
    <row r="256" s="2" customFormat="1" ht="24.15" customHeight="1">
      <c r="A256" s="29"/>
      <c r="B256" s="30"/>
      <c r="C256" s="231" t="s">
        <v>350</v>
      </c>
      <c r="D256" s="231" t="s">
        <v>192</v>
      </c>
      <c r="E256" s="232" t="s">
        <v>556</v>
      </c>
      <c r="F256" s="233" t="s">
        <v>557</v>
      </c>
      <c r="G256" s="234" t="s">
        <v>189</v>
      </c>
      <c r="H256" s="235">
        <v>7</v>
      </c>
      <c r="I256" s="236">
        <v>67.849999999999994</v>
      </c>
      <c r="J256" s="236">
        <f>ROUND(I256*H256,2)</f>
        <v>474.94999999999999</v>
      </c>
      <c r="K256" s="237"/>
      <c r="L256" s="238"/>
      <c r="M256" s="239" t="s">
        <v>1</v>
      </c>
      <c r="N256" s="240" t="s">
        <v>41</v>
      </c>
      <c r="O256" s="227">
        <v>0</v>
      </c>
      <c r="P256" s="227">
        <f>O256*H256</f>
        <v>0</v>
      </c>
      <c r="Q256" s="227">
        <v>0</v>
      </c>
      <c r="R256" s="227">
        <f>Q256*H256</f>
        <v>0</v>
      </c>
      <c r="S256" s="227">
        <v>0</v>
      </c>
      <c r="T256" s="228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229" t="s">
        <v>222</v>
      </c>
      <c r="AT256" s="229" t="s">
        <v>192</v>
      </c>
      <c r="AU256" s="229" t="s">
        <v>166</v>
      </c>
      <c r="AY256" s="14" t="s">
        <v>158</v>
      </c>
      <c r="BE256" s="230">
        <f>IF(N256="základná",J256,0)</f>
        <v>0</v>
      </c>
      <c r="BF256" s="230">
        <f>IF(N256="znížená",J256,0)</f>
        <v>474.94999999999999</v>
      </c>
      <c r="BG256" s="230">
        <f>IF(N256="zákl. prenesená",J256,0)</f>
        <v>0</v>
      </c>
      <c r="BH256" s="230">
        <f>IF(N256="zníž. prenesená",J256,0)</f>
        <v>0</v>
      </c>
      <c r="BI256" s="230">
        <f>IF(N256="nulová",J256,0)</f>
        <v>0</v>
      </c>
      <c r="BJ256" s="14" t="s">
        <v>166</v>
      </c>
      <c r="BK256" s="230">
        <f>ROUND(I256*H256,2)</f>
        <v>474.94999999999999</v>
      </c>
      <c r="BL256" s="14" t="s">
        <v>195</v>
      </c>
      <c r="BM256" s="229" t="s">
        <v>558</v>
      </c>
    </row>
    <row r="257" s="2" customFormat="1" ht="16.5" customHeight="1">
      <c r="A257" s="29"/>
      <c r="B257" s="30"/>
      <c r="C257" s="231" t="s">
        <v>559</v>
      </c>
      <c r="D257" s="231" t="s">
        <v>192</v>
      </c>
      <c r="E257" s="232" t="s">
        <v>560</v>
      </c>
      <c r="F257" s="233" t="s">
        <v>561</v>
      </c>
      <c r="G257" s="234" t="s">
        <v>189</v>
      </c>
      <c r="H257" s="235">
        <v>4</v>
      </c>
      <c r="I257" s="236">
        <v>195.5</v>
      </c>
      <c r="J257" s="236">
        <f>ROUND(I257*H257,2)</f>
        <v>782</v>
      </c>
      <c r="K257" s="237"/>
      <c r="L257" s="238"/>
      <c r="M257" s="239" t="s">
        <v>1</v>
      </c>
      <c r="N257" s="240" t="s">
        <v>41</v>
      </c>
      <c r="O257" s="227">
        <v>0</v>
      </c>
      <c r="P257" s="227">
        <f>O257*H257</f>
        <v>0</v>
      </c>
      <c r="Q257" s="227">
        <v>0</v>
      </c>
      <c r="R257" s="227">
        <f>Q257*H257</f>
        <v>0</v>
      </c>
      <c r="S257" s="227">
        <v>0</v>
      </c>
      <c r="T257" s="228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229" t="s">
        <v>222</v>
      </c>
      <c r="AT257" s="229" t="s">
        <v>192</v>
      </c>
      <c r="AU257" s="229" t="s">
        <v>166</v>
      </c>
      <c r="AY257" s="14" t="s">
        <v>158</v>
      </c>
      <c r="BE257" s="230">
        <f>IF(N257="základná",J257,0)</f>
        <v>0</v>
      </c>
      <c r="BF257" s="230">
        <f>IF(N257="znížená",J257,0)</f>
        <v>782</v>
      </c>
      <c r="BG257" s="230">
        <f>IF(N257="zákl. prenesená",J257,0)</f>
        <v>0</v>
      </c>
      <c r="BH257" s="230">
        <f>IF(N257="zníž. prenesená",J257,0)</f>
        <v>0</v>
      </c>
      <c r="BI257" s="230">
        <f>IF(N257="nulová",J257,0)</f>
        <v>0</v>
      </c>
      <c r="BJ257" s="14" t="s">
        <v>166</v>
      </c>
      <c r="BK257" s="230">
        <f>ROUND(I257*H257,2)</f>
        <v>782</v>
      </c>
      <c r="BL257" s="14" t="s">
        <v>195</v>
      </c>
      <c r="BM257" s="229" t="s">
        <v>562</v>
      </c>
    </row>
    <row r="258" s="2" customFormat="1" ht="16.5" customHeight="1">
      <c r="A258" s="29"/>
      <c r="B258" s="30"/>
      <c r="C258" s="218" t="s">
        <v>354</v>
      </c>
      <c r="D258" s="218" t="s">
        <v>161</v>
      </c>
      <c r="E258" s="219" t="s">
        <v>563</v>
      </c>
      <c r="F258" s="220" t="s">
        <v>564</v>
      </c>
      <c r="G258" s="221" t="s">
        <v>189</v>
      </c>
      <c r="H258" s="222">
        <v>3</v>
      </c>
      <c r="I258" s="223">
        <v>20.699999999999999</v>
      </c>
      <c r="J258" s="223">
        <f>ROUND(I258*H258,2)</f>
        <v>62.100000000000001</v>
      </c>
      <c r="K258" s="224"/>
      <c r="L258" s="35"/>
      <c r="M258" s="225" t="s">
        <v>1</v>
      </c>
      <c r="N258" s="226" t="s">
        <v>41</v>
      </c>
      <c r="O258" s="227">
        <v>0</v>
      </c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229" t="s">
        <v>195</v>
      </c>
      <c r="AT258" s="229" t="s">
        <v>161</v>
      </c>
      <c r="AU258" s="229" t="s">
        <v>166</v>
      </c>
      <c r="AY258" s="14" t="s">
        <v>158</v>
      </c>
      <c r="BE258" s="230">
        <f>IF(N258="základná",J258,0)</f>
        <v>0</v>
      </c>
      <c r="BF258" s="230">
        <f>IF(N258="znížená",J258,0)</f>
        <v>62.100000000000001</v>
      </c>
      <c r="BG258" s="230">
        <f>IF(N258="zákl. prenesená",J258,0)</f>
        <v>0</v>
      </c>
      <c r="BH258" s="230">
        <f>IF(N258="zníž. prenesená",J258,0)</f>
        <v>0</v>
      </c>
      <c r="BI258" s="230">
        <f>IF(N258="nulová",J258,0)</f>
        <v>0</v>
      </c>
      <c r="BJ258" s="14" t="s">
        <v>166</v>
      </c>
      <c r="BK258" s="230">
        <f>ROUND(I258*H258,2)</f>
        <v>62.100000000000001</v>
      </c>
      <c r="BL258" s="14" t="s">
        <v>195</v>
      </c>
      <c r="BM258" s="229" t="s">
        <v>565</v>
      </c>
    </row>
    <row r="259" s="2" customFormat="1" ht="16.5" customHeight="1">
      <c r="A259" s="29"/>
      <c r="B259" s="30"/>
      <c r="C259" s="231" t="s">
        <v>566</v>
      </c>
      <c r="D259" s="231" t="s">
        <v>192</v>
      </c>
      <c r="E259" s="232" t="s">
        <v>567</v>
      </c>
      <c r="F259" s="233" t="s">
        <v>568</v>
      </c>
      <c r="G259" s="234" t="s">
        <v>189</v>
      </c>
      <c r="H259" s="235">
        <v>3</v>
      </c>
      <c r="I259" s="236">
        <v>94.299999999999997</v>
      </c>
      <c r="J259" s="236">
        <f>ROUND(I259*H259,2)</f>
        <v>282.89999999999998</v>
      </c>
      <c r="K259" s="237"/>
      <c r="L259" s="238"/>
      <c r="M259" s="239" t="s">
        <v>1</v>
      </c>
      <c r="N259" s="240" t="s">
        <v>41</v>
      </c>
      <c r="O259" s="227">
        <v>0</v>
      </c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29" t="s">
        <v>222</v>
      </c>
      <c r="AT259" s="229" t="s">
        <v>192</v>
      </c>
      <c r="AU259" s="229" t="s">
        <v>166</v>
      </c>
      <c r="AY259" s="14" t="s">
        <v>158</v>
      </c>
      <c r="BE259" s="230">
        <f>IF(N259="základná",J259,0)</f>
        <v>0</v>
      </c>
      <c r="BF259" s="230">
        <f>IF(N259="znížená",J259,0)</f>
        <v>282.89999999999998</v>
      </c>
      <c r="BG259" s="230">
        <f>IF(N259="zákl. prenesená",J259,0)</f>
        <v>0</v>
      </c>
      <c r="BH259" s="230">
        <f>IF(N259="zníž. prenesená",J259,0)</f>
        <v>0</v>
      </c>
      <c r="BI259" s="230">
        <f>IF(N259="nulová",J259,0)</f>
        <v>0</v>
      </c>
      <c r="BJ259" s="14" t="s">
        <v>166</v>
      </c>
      <c r="BK259" s="230">
        <f>ROUND(I259*H259,2)</f>
        <v>282.89999999999998</v>
      </c>
      <c r="BL259" s="14" t="s">
        <v>195</v>
      </c>
      <c r="BM259" s="229" t="s">
        <v>569</v>
      </c>
    </row>
    <row r="260" s="2" customFormat="1" ht="16.5" customHeight="1">
      <c r="A260" s="29"/>
      <c r="B260" s="30"/>
      <c r="C260" s="218" t="s">
        <v>357</v>
      </c>
      <c r="D260" s="218" t="s">
        <v>161</v>
      </c>
      <c r="E260" s="219" t="s">
        <v>570</v>
      </c>
      <c r="F260" s="220" t="s">
        <v>571</v>
      </c>
      <c r="G260" s="221" t="s">
        <v>481</v>
      </c>
      <c r="H260" s="222">
        <v>40</v>
      </c>
      <c r="I260" s="223">
        <v>11.5</v>
      </c>
      <c r="J260" s="223">
        <f>ROUND(I260*H260,2)</f>
        <v>460</v>
      </c>
      <c r="K260" s="224"/>
      <c r="L260" s="35"/>
      <c r="M260" s="225" t="s">
        <v>1</v>
      </c>
      <c r="N260" s="226" t="s">
        <v>41</v>
      </c>
      <c r="O260" s="227">
        <v>0</v>
      </c>
      <c r="P260" s="227">
        <f>O260*H260</f>
        <v>0</v>
      </c>
      <c r="Q260" s="227">
        <v>0</v>
      </c>
      <c r="R260" s="227">
        <f>Q260*H260</f>
        <v>0</v>
      </c>
      <c r="S260" s="227">
        <v>0</v>
      </c>
      <c r="T260" s="228">
        <f>S260*H260</f>
        <v>0</v>
      </c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R260" s="229" t="s">
        <v>195</v>
      </c>
      <c r="AT260" s="229" t="s">
        <v>161</v>
      </c>
      <c r="AU260" s="229" t="s">
        <v>166</v>
      </c>
      <c r="AY260" s="14" t="s">
        <v>158</v>
      </c>
      <c r="BE260" s="230">
        <f>IF(N260="základná",J260,0)</f>
        <v>0</v>
      </c>
      <c r="BF260" s="230">
        <f>IF(N260="znížená",J260,0)</f>
        <v>460</v>
      </c>
      <c r="BG260" s="230">
        <f>IF(N260="zákl. prenesená",J260,0)</f>
        <v>0</v>
      </c>
      <c r="BH260" s="230">
        <f>IF(N260="zníž. prenesená",J260,0)</f>
        <v>0</v>
      </c>
      <c r="BI260" s="230">
        <f>IF(N260="nulová",J260,0)</f>
        <v>0</v>
      </c>
      <c r="BJ260" s="14" t="s">
        <v>166</v>
      </c>
      <c r="BK260" s="230">
        <f>ROUND(I260*H260,2)</f>
        <v>460</v>
      </c>
      <c r="BL260" s="14" t="s">
        <v>195</v>
      </c>
      <c r="BM260" s="229" t="s">
        <v>572</v>
      </c>
    </row>
    <row r="261" s="2" customFormat="1" ht="24.15" customHeight="1">
      <c r="A261" s="29"/>
      <c r="B261" s="30"/>
      <c r="C261" s="218" t="s">
        <v>573</v>
      </c>
      <c r="D261" s="218" t="s">
        <v>161</v>
      </c>
      <c r="E261" s="219" t="s">
        <v>574</v>
      </c>
      <c r="F261" s="220" t="s">
        <v>575</v>
      </c>
      <c r="G261" s="221" t="s">
        <v>174</v>
      </c>
      <c r="H261" s="222">
        <v>0.17499999999999999</v>
      </c>
      <c r="I261" s="223">
        <v>32.200000000000003</v>
      </c>
      <c r="J261" s="223">
        <f>ROUND(I261*H261,2)</f>
        <v>5.6399999999999997</v>
      </c>
      <c r="K261" s="224"/>
      <c r="L261" s="35"/>
      <c r="M261" s="225" t="s">
        <v>1</v>
      </c>
      <c r="N261" s="226" t="s">
        <v>41</v>
      </c>
      <c r="O261" s="227">
        <v>1.4490000000000001</v>
      </c>
      <c r="P261" s="227">
        <f>O261*H261</f>
        <v>0.25357499999999999</v>
      </c>
      <c r="Q261" s="227">
        <v>0</v>
      </c>
      <c r="R261" s="227">
        <f>Q261*H261</f>
        <v>0</v>
      </c>
      <c r="S261" s="227">
        <v>0</v>
      </c>
      <c r="T261" s="228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229" t="s">
        <v>195</v>
      </c>
      <c r="AT261" s="229" t="s">
        <v>161</v>
      </c>
      <c r="AU261" s="229" t="s">
        <v>166</v>
      </c>
      <c r="AY261" s="14" t="s">
        <v>158</v>
      </c>
      <c r="BE261" s="230">
        <f>IF(N261="základná",J261,0)</f>
        <v>0</v>
      </c>
      <c r="BF261" s="230">
        <f>IF(N261="znížená",J261,0)</f>
        <v>5.6399999999999997</v>
      </c>
      <c r="BG261" s="230">
        <f>IF(N261="zákl. prenesená",J261,0)</f>
        <v>0</v>
      </c>
      <c r="BH261" s="230">
        <f>IF(N261="zníž. prenesená",J261,0)</f>
        <v>0</v>
      </c>
      <c r="BI261" s="230">
        <f>IF(N261="nulová",J261,0)</f>
        <v>0</v>
      </c>
      <c r="BJ261" s="14" t="s">
        <v>166</v>
      </c>
      <c r="BK261" s="230">
        <f>ROUND(I261*H261,2)</f>
        <v>5.6399999999999997</v>
      </c>
      <c r="BL261" s="14" t="s">
        <v>195</v>
      </c>
      <c r="BM261" s="229" t="s">
        <v>576</v>
      </c>
    </row>
    <row r="262" s="12" customFormat="1" ht="22.8" customHeight="1">
      <c r="A262" s="12"/>
      <c r="B262" s="203"/>
      <c r="C262" s="204"/>
      <c r="D262" s="205" t="s">
        <v>74</v>
      </c>
      <c r="E262" s="216" t="s">
        <v>577</v>
      </c>
      <c r="F262" s="216" t="s">
        <v>578</v>
      </c>
      <c r="G262" s="204"/>
      <c r="H262" s="204"/>
      <c r="I262" s="204"/>
      <c r="J262" s="217">
        <f>BK262</f>
        <v>1264.27</v>
      </c>
      <c r="K262" s="204"/>
      <c r="L262" s="208"/>
      <c r="M262" s="209"/>
      <c r="N262" s="210"/>
      <c r="O262" s="210"/>
      <c r="P262" s="211">
        <f>SUM(P263:P265)</f>
        <v>0.053999999999999999</v>
      </c>
      <c r="Q262" s="210"/>
      <c r="R262" s="211">
        <f>SUM(R263:R265)</f>
        <v>0</v>
      </c>
      <c r="S262" s="210"/>
      <c r="T262" s="212">
        <f>SUM(T263:T265)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3" t="s">
        <v>166</v>
      </c>
      <c r="AT262" s="214" t="s">
        <v>74</v>
      </c>
      <c r="AU262" s="214" t="s">
        <v>83</v>
      </c>
      <c r="AY262" s="213" t="s">
        <v>158</v>
      </c>
      <c r="BK262" s="215">
        <f>SUM(BK263:BK265)</f>
        <v>1264.27</v>
      </c>
    </row>
    <row r="263" s="2" customFormat="1" ht="24.15" customHeight="1">
      <c r="A263" s="29"/>
      <c r="B263" s="30"/>
      <c r="C263" s="218" t="s">
        <v>361</v>
      </c>
      <c r="D263" s="218" t="s">
        <v>161</v>
      </c>
      <c r="E263" s="219" t="s">
        <v>579</v>
      </c>
      <c r="F263" s="220" t="s">
        <v>580</v>
      </c>
      <c r="G263" s="221" t="s">
        <v>164</v>
      </c>
      <c r="H263" s="222">
        <v>17.638000000000002</v>
      </c>
      <c r="I263" s="223">
        <v>57.939999999999998</v>
      </c>
      <c r="J263" s="223">
        <f>ROUND(I263*H263,2)</f>
        <v>1021.9500000000001</v>
      </c>
      <c r="K263" s="224"/>
      <c r="L263" s="35"/>
      <c r="M263" s="225" t="s">
        <v>1</v>
      </c>
      <c r="N263" s="226" t="s">
        <v>41</v>
      </c>
      <c r="O263" s="227">
        <v>0</v>
      </c>
      <c r="P263" s="227">
        <f>O263*H263</f>
        <v>0</v>
      </c>
      <c r="Q263" s="227">
        <v>0</v>
      </c>
      <c r="R263" s="227">
        <f>Q263*H263</f>
        <v>0</v>
      </c>
      <c r="S263" s="227">
        <v>0</v>
      </c>
      <c r="T263" s="228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229" t="s">
        <v>195</v>
      </c>
      <c r="AT263" s="229" t="s">
        <v>161</v>
      </c>
      <c r="AU263" s="229" t="s">
        <v>166</v>
      </c>
      <c r="AY263" s="14" t="s">
        <v>158</v>
      </c>
      <c r="BE263" s="230">
        <f>IF(N263="základná",J263,0)</f>
        <v>0</v>
      </c>
      <c r="BF263" s="230">
        <f>IF(N263="znížená",J263,0)</f>
        <v>1021.9500000000001</v>
      </c>
      <c r="BG263" s="230">
        <f>IF(N263="zákl. prenesená",J263,0)</f>
        <v>0</v>
      </c>
      <c r="BH263" s="230">
        <f>IF(N263="zníž. prenesená",J263,0)</f>
        <v>0</v>
      </c>
      <c r="BI263" s="230">
        <f>IF(N263="nulová",J263,0)</f>
        <v>0</v>
      </c>
      <c r="BJ263" s="14" t="s">
        <v>166</v>
      </c>
      <c r="BK263" s="230">
        <f>ROUND(I263*H263,2)</f>
        <v>1021.9500000000001</v>
      </c>
      <c r="BL263" s="14" t="s">
        <v>195</v>
      </c>
      <c r="BM263" s="229" t="s">
        <v>581</v>
      </c>
    </row>
    <row r="264" s="2" customFormat="1" ht="16.5" customHeight="1">
      <c r="A264" s="29"/>
      <c r="B264" s="30"/>
      <c r="C264" s="218" t="s">
        <v>582</v>
      </c>
      <c r="D264" s="218" t="s">
        <v>161</v>
      </c>
      <c r="E264" s="219" t="s">
        <v>583</v>
      </c>
      <c r="F264" s="220" t="s">
        <v>584</v>
      </c>
      <c r="G264" s="221" t="s">
        <v>481</v>
      </c>
      <c r="H264" s="222">
        <v>16</v>
      </c>
      <c r="I264" s="223">
        <v>15</v>
      </c>
      <c r="J264" s="223">
        <f>ROUND(I264*H264,2)</f>
        <v>240</v>
      </c>
      <c r="K264" s="224"/>
      <c r="L264" s="35"/>
      <c r="M264" s="225" t="s">
        <v>1</v>
      </c>
      <c r="N264" s="226" t="s">
        <v>41</v>
      </c>
      <c r="O264" s="227">
        <v>0</v>
      </c>
      <c r="P264" s="227">
        <f>O264*H264</f>
        <v>0</v>
      </c>
      <c r="Q264" s="227">
        <v>0</v>
      </c>
      <c r="R264" s="227">
        <f>Q264*H264</f>
        <v>0</v>
      </c>
      <c r="S264" s="227">
        <v>0</v>
      </c>
      <c r="T264" s="228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229" t="s">
        <v>195</v>
      </c>
      <c r="AT264" s="229" t="s">
        <v>161</v>
      </c>
      <c r="AU264" s="229" t="s">
        <v>166</v>
      </c>
      <c r="AY264" s="14" t="s">
        <v>158</v>
      </c>
      <c r="BE264" s="230">
        <f>IF(N264="základná",J264,0)</f>
        <v>0</v>
      </c>
      <c r="BF264" s="230">
        <f>IF(N264="znížená",J264,0)</f>
        <v>240</v>
      </c>
      <c r="BG264" s="230">
        <f>IF(N264="zákl. prenesená",J264,0)</f>
        <v>0</v>
      </c>
      <c r="BH264" s="230">
        <f>IF(N264="zníž. prenesená",J264,0)</f>
        <v>0</v>
      </c>
      <c r="BI264" s="230">
        <f>IF(N264="nulová",J264,0)</f>
        <v>0</v>
      </c>
      <c r="BJ264" s="14" t="s">
        <v>166</v>
      </c>
      <c r="BK264" s="230">
        <f>ROUND(I264*H264,2)</f>
        <v>240</v>
      </c>
      <c r="BL264" s="14" t="s">
        <v>195</v>
      </c>
      <c r="BM264" s="229" t="s">
        <v>585</v>
      </c>
    </row>
    <row r="265" s="2" customFormat="1" ht="21.75" customHeight="1">
      <c r="A265" s="29"/>
      <c r="B265" s="30"/>
      <c r="C265" s="218" t="s">
        <v>364</v>
      </c>
      <c r="D265" s="218" t="s">
        <v>161</v>
      </c>
      <c r="E265" s="219" t="s">
        <v>586</v>
      </c>
      <c r="F265" s="220" t="s">
        <v>587</v>
      </c>
      <c r="G265" s="221" t="s">
        <v>174</v>
      </c>
      <c r="H265" s="222">
        <v>0.048000000000000001</v>
      </c>
      <c r="I265" s="223">
        <v>48.420000000000002</v>
      </c>
      <c r="J265" s="223">
        <f>ROUND(I265*H265,2)</f>
        <v>2.3199999999999998</v>
      </c>
      <c r="K265" s="224"/>
      <c r="L265" s="35"/>
      <c r="M265" s="225" t="s">
        <v>1</v>
      </c>
      <c r="N265" s="226" t="s">
        <v>41</v>
      </c>
      <c r="O265" s="227">
        <v>1.125</v>
      </c>
      <c r="P265" s="227">
        <f>O265*H265</f>
        <v>0.053999999999999999</v>
      </c>
      <c r="Q265" s="227">
        <v>0</v>
      </c>
      <c r="R265" s="227">
        <f>Q265*H265</f>
        <v>0</v>
      </c>
      <c r="S265" s="227">
        <v>0</v>
      </c>
      <c r="T265" s="228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229" t="s">
        <v>195</v>
      </c>
      <c r="AT265" s="229" t="s">
        <v>161</v>
      </c>
      <c r="AU265" s="229" t="s">
        <v>166</v>
      </c>
      <c r="AY265" s="14" t="s">
        <v>158</v>
      </c>
      <c r="BE265" s="230">
        <f>IF(N265="základná",J265,0)</f>
        <v>0</v>
      </c>
      <c r="BF265" s="230">
        <f>IF(N265="znížená",J265,0)</f>
        <v>2.3199999999999998</v>
      </c>
      <c r="BG265" s="230">
        <f>IF(N265="zákl. prenesená",J265,0)</f>
        <v>0</v>
      </c>
      <c r="BH265" s="230">
        <f>IF(N265="zníž. prenesená",J265,0)</f>
        <v>0</v>
      </c>
      <c r="BI265" s="230">
        <f>IF(N265="nulová",J265,0)</f>
        <v>0</v>
      </c>
      <c r="BJ265" s="14" t="s">
        <v>166</v>
      </c>
      <c r="BK265" s="230">
        <f>ROUND(I265*H265,2)</f>
        <v>2.3199999999999998</v>
      </c>
      <c r="BL265" s="14" t="s">
        <v>195</v>
      </c>
      <c r="BM265" s="229" t="s">
        <v>588</v>
      </c>
    </row>
    <row r="266" s="12" customFormat="1" ht="22.8" customHeight="1">
      <c r="A266" s="12"/>
      <c r="B266" s="203"/>
      <c r="C266" s="204"/>
      <c r="D266" s="205" t="s">
        <v>74</v>
      </c>
      <c r="E266" s="216" t="s">
        <v>589</v>
      </c>
      <c r="F266" s="216" t="s">
        <v>590</v>
      </c>
      <c r="G266" s="204"/>
      <c r="H266" s="204"/>
      <c r="I266" s="204"/>
      <c r="J266" s="217">
        <f>BK266</f>
        <v>2899.54</v>
      </c>
      <c r="K266" s="204"/>
      <c r="L266" s="208"/>
      <c r="M266" s="209"/>
      <c r="N266" s="210"/>
      <c r="O266" s="210"/>
      <c r="P266" s="211">
        <f>SUM(P267:P271)</f>
        <v>98.783543800000004</v>
      </c>
      <c r="Q266" s="210"/>
      <c r="R266" s="211">
        <f>SUM(R267:R271)</f>
        <v>0.3091588596</v>
      </c>
      <c r="S266" s="210"/>
      <c r="T266" s="212">
        <f>SUM(T267:T271)</f>
        <v>0.19564499999999999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166</v>
      </c>
      <c r="AT266" s="214" t="s">
        <v>74</v>
      </c>
      <c r="AU266" s="214" t="s">
        <v>83</v>
      </c>
      <c r="AY266" s="213" t="s">
        <v>158</v>
      </c>
      <c r="BK266" s="215">
        <f>SUM(BK267:BK271)</f>
        <v>2899.54</v>
      </c>
    </row>
    <row r="267" s="2" customFormat="1" ht="16.5" customHeight="1">
      <c r="A267" s="29"/>
      <c r="B267" s="30"/>
      <c r="C267" s="218" t="s">
        <v>591</v>
      </c>
      <c r="D267" s="218" t="s">
        <v>161</v>
      </c>
      <c r="E267" s="219" t="s">
        <v>592</v>
      </c>
      <c r="F267" s="220" t="s">
        <v>593</v>
      </c>
      <c r="G267" s="221" t="s">
        <v>288</v>
      </c>
      <c r="H267" s="222">
        <v>50.979999999999997</v>
      </c>
      <c r="I267" s="223">
        <v>14.43</v>
      </c>
      <c r="J267" s="223">
        <f>ROUND(I267*H267,2)</f>
        <v>735.63999999999999</v>
      </c>
      <c r="K267" s="224"/>
      <c r="L267" s="35"/>
      <c r="M267" s="225" t="s">
        <v>1</v>
      </c>
      <c r="N267" s="226" t="s">
        <v>41</v>
      </c>
      <c r="O267" s="227">
        <v>0.45795000000000002</v>
      </c>
      <c r="P267" s="227">
        <f>O267*H267</f>
        <v>23.346291000000001</v>
      </c>
      <c r="Q267" s="227">
        <v>0.00152406</v>
      </c>
      <c r="R267" s="227">
        <f>Q267*H267</f>
        <v>0.077696578799999999</v>
      </c>
      <c r="S267" s="227">
        <v>0</v>
      </c>
      <c r="T267" s="228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229" t="s">
        <v>195</v>
      </c>
      <c r="AT267" s="229" t="s">
        <v>161</v>
      </c>
      <c r="AU267" s="229" t="s">
        <v>166</v>
      </c>
      <c r="AY267" s="14" t="s">
        <v>158</v>
      </c>
      <c r="BE267" s="230">
        <f>IF(N267="základná",J267,0)</f>
        <v>0</v>
      </c>
      <c r="BF267" s="230">
        <f>IF(N267="znížená",J267,0)</f>
        <v>735.63999999999999</v>
      </c>
      <c r="BG267" s="230">
        <f>IF(N267="zákl. prenesená",J267,0)</f>
        <v>0</v>
      </c>
      <c r="BH267" s="230">
        <f>IF(N267="zníž. prenesená",J267,0)</f>
        <v>0</v>
      </c>
      <c r="BI267" s="230">
        <f>IF(N267="nulová",J267,0)</f>
        <v>0</v>
      </c>
      <c r="BJ267" s="14" t="s">
        <v>166</v>
      </c>
      <c r="BK267" s="230">
        <f>ROUND(I267*H267,2)</f>
        <v>735.63999999999999</v>
      </c>
      <c r="BL267" s="14" t="s">
        <v>195</v>
      </c>
      <c r="BM267" s="229" t="s">
        <v>594</v>
      </c>
    </row>
    <row r="268" s="2" customFormat="1" ht="16.5" customHeight="1">
      <c r="A268" s="29"/>
      <c r="B268" s="30"/>
      <c r="C268" s="218" t="s">
        <v>368</v>
      </c>
      <c r="D268" s="218" t="s">
        <v>161</v>
      </c>
      <c r="E268" s="219" t="s">
        <v>595</v>
      </c>
      <c r="F268" s="220" t="s">
        <v>596</v>
      </c>
      <c r="G268" s="221" t="s">
        <v>288</v>
      </c>
      <c r="H268" s="222">
        <v>50.979999999999997</v>
      </c>
      <c r="I268" s="223">
        <v>1.47</v>
      </c>
      <c r="J268" s="223">
        <f>ROUND(I268*H268,2)</f>
        <v>74.939999999999998</v>
      </c>
      <c r="K268" s="224"/>
      <c r="L268" s="35"/>
      <c r="M268" s="225" t="s">
        <v>1</v>
      </c>
      <c r="N268" s="226" t="s">
        <v>41</v>
      </c>
      <c r="O268" s="227">
        <v>0.074999999999999997</v>
      </c>
      <c r="P268" s="227">
        <f>O268*H268</f>
        <v>3.8234999999999997</v>
      </c>
      <c r="Q268" s="227">
        <v>0</v>
      </c>
      <c r="R268" s="227">
        <f>Q268*H268</f>
        <v>0</v>
      </c>
      <c r="S268" s="227">
        <v>0.0013500000000000001</v>
      </c>
      <c r="T268" s="228">
        <f>S268*H268</f>
        <v>0.068822999999999995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229" t="s">
        <v>195</v>
      </c>
      <c r="AT268" s="229" t="s">
        <v>161</v>
      </c>
      <c r="AU268" s="229" t="s">
        <v>166</v>
      </c>
      <c r="AY268" s="14" t="s">
        <v>158</v>
      </c>
      <c r="BE268" s="230">
        <f>IF(N268="základná",J268,0)</f>
        <v>0</v>
      </c>
      <c r="BF268" s="230">
        <f>IF(N268="znížená",J268,0)</f>
        <v>74.939999999999998</v>
      </c>
      <c r="BG268" s="230">
        <f>IF(N268="zákl. prenesená",J268,0)</f>
        <v>0</v>
      </c>
      <c r="BH268" s="230">
        <f>IF(N268="zníž. prenesená",J268,0)</f>
        <v>0</v>
      </c>
      <c r="BI268" s="230">
        <f>IF(N268="nulová",J268,0)</f>
        <v>0</v>
      </c>
      <c r="BJ268" s="14" t="s">
        <v>166</v>
      </c>
      <c r="BK268" s="230">
        <f>ROUND(I268*H268,2)</f>
        <v>74.939999999999998</v>
      </c>
      <c r="BL268" s="14" t="s">
        <v>195</v>
      </c>
      <c r="BM268" s="229" t="s">
        <v>597</v>
      </c>
    </row>
    <row r="269" s="2" customFormat="1" ht="16.5" customHeight="1">
      <c r="A269" s="29"/>
      <c r="B269" s="30"/>
      <c r="C269" s="218" t="s">
        <v>598</v>
      </c>
      <c r="D269" s="218" t="s">
        <v>161</v>
      </c>
      <c r="E269" s="219" t="s">
        <v>599</v>
      </c>
      <c r="F269" s="220" t="s">
        <v>600</v>
      </c>
      <c r="G269" s="221" t="s">
        <v>288</v>
      </c>
      <c r="H269" s="222">
        <v>55.140000000000001</v>
      </c>
      <c r="I269" s="223">
        <v>35.57</v>
      </c>
      <c r="J269" s="223">
        <f>ROUND(I269*H269,2)</f>
        <v>1961.3299999999999</v>
      </c>
      <c r="K269" s="224"/>
      <c r="L269" s="35"/>
      <c r="M269" s="225" t="s">
        <v>1</v>
      </c>
      <c r="N269" s="226" t="s">
        <v>41</v>
      </c>
      <c r="O269" s="227">
        <v>1.16052</v>
      </c>
      <c r="P269" s="227">
        <f>O269*H269</f>
        <v>63.991072799999998</v>
      </c>
      <c r="Q269" s="227">
        <v>0.0041977200000000003</v>
      </c>
      <c r="R269" s="227">
        <f>Q269*H269</f>
        <v>0.23146228080000003</v>
      </c>
      <c r="S269" s="227">
        <v>0</v>
      </c>
      <c r="T269" s="228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229" t="s">
        <v>195</v>
      </c>
      <c r="AT269" s="229" t="s">
        <v>161</v>
      </c>
      <c r="AU269" s="229" t="s">
        <v>166</v>
      </c>
      <c r="AY269" s="14" t="s">
        <v>158</v>
      </c>
      <c r="BE269" s="230">
        <f>IF(N269="základná",J269,0)</f>
        <v>0</v>
      </c>
      <c r="BF269" s="230">
        <f>IF(N269="znížená",J269,0)</f>
        <v>1961.3299999999999</v>
      </c>
      <c r="BG269" s="230">
        <f>IF(N269="zákl. prenesená",J269,0)</f>
        <v>0</v>
      </c>
      <c r="BH269" s="230">
        <f>IF(N269="zníž. prenesená",J269,0)</f>
        <v>0</v>
      </c>
      <c r="BI269" s="230">
        <f>IF(N269="nulová",J269,0)</f>
        <v>0</v>
      </c>
      <c r="BJ269" s="14" t="s">
        <v>166</v>
      </c>
      <c r="BK269" s="230">
        <f>ROUND(I269*H269,2)</f>
        <v>1961.3299999999999</v>
      </c>
      <c r="BL269" s="14" t="s">
        <v>195</v>
      </c>
      <c r="BM269" s="229" t="s">
        <v>601</v>
      </c>
    </row>
    <row r="270" s="2" customFormat="1" ht="16.5" customHeight="1">
      <c r="A270" s="29"/>
      <c r="B270" s="30"/>
      <c r="C270" s="218" t="s">
        <v>371</v>
      </c>
      <c r="D270" s="218" t="s">
        <v>161</v>
      </c>
      <c r="E270" s="219" t="s">
        <v>602</v>
      </c>
      <c r="F270" s="220" t="s">
        <v>603</v>
      </c>
      <c r="G270" s="221" t="s">
        <v>288</v>
      </c>
      <c r="H270" s="222">
        <v>55.140000000000001</v>
      </c>
      <c r="I270" s="223">
        <v>1.46</v>
      </c>
      <c r="J270" s="223">
        <f>ROUND(I270*H270,2)</f>
        <v>80.5</v>
      </c>
      <c r="K270" s="224"/>
      <c r="L270" s="35"/>
      <c r="M270" s="225" t="s">
        <v>1</v>
      </c>
      <c r="N270" s="226" t="s">
        <v>41</v>
      </c>
      <c r="O270" s="227">
        <v>0.085999999999999993</v>
      </c>
      <c r="P270" s="227">
        <f>O270*H270</f>
        <v>4.7420399999999994</v>
      </c>
      <c r="Q270" s="227">
        <v>0</v>
      </c>
      <c r="R270" s="227">
        <f>Q270*H270</f>
        <v>0</v>
      </c>
      <c r="S270" s="227">
        <v>0.0023</v>
      </c>
      <c r="T270" s="228">
        <f>S270*H270</f>
        <v>0.12682199999999999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229" t="s">
        <v>195</v>
      </c>
      <c r="AT270" s="229" t="s">
        <v>161</v>
      </c>
      <c r="AU270" s="229" t="s">
        <v>166</v>
      </c>
      <c r="AY270" s="14" t="s">
        <v>158</v>
      </c>
      <c r="BE270" s="230">
        <f>IF(N270="základná",J270,0)</f>
        <v>0</v>
      </c>
      <c r="BF270" s="230">
        <f>IF(N270="znížená",J270,0)</f>
        <v>80.5</v>
      </c>
      <c r="BG270" s="230">
        <f>IF(N270="zákl. prenesená",J270,0)</f>
        <v>0</v>
      </c>
      <c r="BH270" s="230">
        <f>IF(N270="zníž. prenesená",J270,0)</f>
        <v>0</v>
      </c>
      <c r="BI270" s="230">
        <f>IF(N270="nulová",J270,0)</f>
        <v>0</v>
      </c>
      <c r="BJ270" s="14" t="s">
        <v>166</v>
      </c>
      <c r="BK270" s="230">
        <f>ROUND(I270*H270,2)</f>
        <v>80.5</v>
      </c>
      <c r="BL270" s="14" t="s">
        <v>195</v>
      </c>
      <c r="BM270" s="229" t="s">
        <v>604</v>
      </c>
    </row>
    <row r="271" s="2" customFormat="1" ht="24.15" customHeight="1">
      <c r="A271" s="29"/>
      <c r="B271" s="30"/>
      <c r="C271" s="218" t="s">
        <v>605</v>
      </c>
      <c r="D271" s="218" t="s">
        <v>161</v>
      </c>
      <c r="E271" s="219" t="s">
        <v>606</v>
      </c>
      <c r="F271" s="220" t="s">
        <v>607</v>
      </c>
      <c r="G271" s="221" t="s">
        <v>174</v>
      </c>
      <c r="H271" s="222">
        <v>0.64300000000000002</v>
      </c>
      <c r="I271" s="223">
        <v>73.299999999999997</v>
      </c>
      <c r="J271" s="223">
        <f>ROUND(I271*H271,2)</f>
        <v>47.130000000000003</v>
      </c>
      <c r="K271" s="224"/>
      <c r="L271" s="35"/>
      <c r="M271" s="225" t="s">
        <v>1</v>
      </c>
      <c r="N271" s="226" t="s">
        <v>41</v>
      </c>
      <c r="O271" s="227">
        <v>4.4800000000000004</v>
      </c>
      <c r="P271" s="227">
        <f>O271*H271</f>
        <v>2.8806400000000005</v>
      </c>
      <c r="Q271" s="227">
        <v>0</v>
      </c>
      <c r="R271" s="227">
        <f>Q271*H271</f>
        <v>0</v>
      </c>
      <c r="S271" s="227">
        <v>0</v>
      </c>
      <c r="T271" s="228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229" t="s">
        <v>195</v>
      </c>
      <c r="AT271" s="229" t="s">
        <v>161</v>
      </c>
      <c r="AU271" s="229" t="s">
        <v>166</v>
      </c>
      <c r="AY271" s="14" t="s">
        <v>158</v>
      </c>
      <c r="BE271" s="230">
        <f>IF(N271="základná",J271,0)</f>
        <v>0</v>
      </c>
      <c r="BF271" s="230">
        <f>IF(N271="znížená",J271,0)</f>
        <v>47.130000000000003</v>
      </c>
      <c r="BG271" s="230">
        <f>IF(N271="zákl. prenesená",J271,0)</f>
        <v>0</v>
      </c>
      <c r="BH271" s="230">
        <f>IF(N271="zníž. prenesená",J271,0)</f>
        <v>0</v>
      </c>
      <c r="BI271" s="230">
        <f>IF(N271="nulová",J271,0)</f>
        <v>0</v>
      </c>
      <c r="BJ271" s="14" t="s">
        <v>166</v>
      </c>
      <c r="BK271" s="230">
        <f>ROUND(I271*H271,2)</f>
        <v>47.130000000000003</v>
      </c>
      <c r="BL271" s="14" t="s">
        <v>195</v>
      </c>
      <c r="BM271" s="229" t="s">
        <v>608</v>
      </c>
    </row>
    <row r="272" s="12" customFormat="1" ht="22.8" customHeight="1">
      <c r="A272" s="12"/>
      <c r="B272" s="203"/>
      <c r="C272" s="204"/>
      <c r="D272" s="205" t="s">
        <v>74</v>
      </c>
      <c r="E272" s="216" t="s">
        <v>609</v>
      </c>
      <c r="F272" s="216" t="s">
        <v>610</v>
      </c>
      <c r="G272" s="204"/>
      <c r="H272" s="204"/>
      <c r="I272" s="204"/>
      <c r="J272" s="217">
        <f>BK272</f>
        <v>21932.18</v>
      </c>
      <c r="K272" s="204"/>
      <c r="L272" s="208"/>
      <c r="M272" s="209"/>
      <c r="N272" s="210"/>
      <c r="O272" s="210"/>
      <c r="P272" s="211">
        <f>SUM(P273:P288)</f>
        <v>28.980835999999996</v>
      </c>
      <c r="Q272" s="210"/>
      <c r="R272" s="211">
        <f>SUM(R273:R288)</f>
        <v>0</v>
      </c>
      <c r="S272" s="210"/>
      <c r="T272" s="212">
        <f>SUM(T273:T288)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166</v>
      </c>
      <c r="AT272" s="214" t="s">
        <v>74</v>
      </c>
      <c r="AU272" s="214" t="s">
        <v>83</v>
      </c>
      <c r="AY272" s="213" t="s">
        <v>158</v>
      </c>
      <c r="BK272" s="215">
        <f>SUM(BK273:BK288)</f>
        <v>21932.18</v>
      </c>
    </row>
    <row r="273" s="2" customFormat="1" ht="24.15" customHeight="1">
      <c r="A273" s="29"/>
      <c r="B273" s="30"/>
      <c r="C273" s="218" t="s">
        <v>375</v>
      </c>
      <c r="D273" s="218" t="s">
        <v>161</v>
      </c>
      <c r="E273" s="219" t="s">
        <v>611</v>
      </c>
      <c r="F273" s="220" t="s">
        <v>612</v>
      </c>
      <c r="G273" s="221" t="s">
        <v>288</v>
      </c>
      <c r="H273" s="222">
        <v>36.960000000000001</v>
      </c>
      <c r="I273" s="223">
        <v>50</v>
      </c>
      <c r="J273" s="223">
        <f>ROUND(I273*H273,2)</f>
        <v>1848</v>
      </c>
      <c r="K273" s="224"/>
      <c r="L273" s="35"/>
      <c r="M273" s="225" t="s">
        <v>1</v>
      </c>
      <c r="N273" s="226" t="s">
        <v>41</v>
      </c>
      <c r="O273" s="227">
        <v>0</v>
      </c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229" t="s">
        <v>195</v>
      </c>
      <c r="AT273" s="229" t="s">
        <v>161</v>
      </c>
      <c r="AU273" s="229" t="s">
        <v>166</v>
      </c>
      <c r="AY273" s="14" t="s">
        <v>158</v>
      </c>
      <c r="BE273" s="230">
        <f>IF(N273="základná",J273,0)</f>
        <v>0</v>
      </c>
      <c r="BF273" s="230">
        <f>IF(N273="znížená",J273,0)</f>
        <v>1848</v>
      </c>
      <c r="BG273" s="230">
        <f>IF(N273="zákl. prenesená",J273,0)</f>
        <v>0</v>
      </c>
      <c r="BH273" s="230">
        <f>IF(N273="zníž. prenesená",J273,0)</f>
        <v>0</v>
      </c>
      <c r="BI273" s="230">
        <f>IF(N273="nulová",J273,0)</f>
        <v>0</v>
      </c>
      <c r="BJ273" s="14" t="s">
        <v>166</v>
      </c>
      <c r="BK273" s="230">
        <f>ROUND(I273*H273,2)</f>
        <v>1848</v>
      </c>
      <c r="BL273" s="14" t="s">
        <v>195</v>
      </c>
      <c r="BM273" s="229" t="s">
        <v>613</v>
      </c>
    </row>
    <row r="274" s="2" customFormat="1" ht="24.15" customHeight="1">
      <c r="A274" s="29"/>
      <c r="B274" s="30"/>
      <c r="C274" s="231" t="s">
        <v>614</v>
      </c>
      <c r="D274" s="231" t="s">
        <v>192</v>
      </c>
      <c r="E274" s="232" t="s">
        <v>615</v>
      </c>
      <c r="F274" s="233" t="s">
        <v>616</v>
      </c>
      <c r="G274" s="234" t="s">
        <v>180</v>
      </c>
      <c r="H274" s="235">
        <v>0.84299999999999997</v>
      </c>
      <c r="I274" s="236">
        <v>1500</v>
      </c>
      <c r="J274" s="236">
        <f>ROUND(I274*H274,2)</f>
        <v>1264.5</v>
      </c>
      <c r="K274" s="237"/>
      <c r="L274" s="238"/>
      <c r="M274" s="239" t="s">
        <v>1</v>
      </c>
      <c r="N274" s="240" t="s">
        <v>41</v>
      </c>
      <c r="O274" s="227">
        <v>0</v>
      </c>
      <c r="P274" s="227">
        <f>O274*H274</f>
        <v>0</v>
      </c>
      <c r="Q274" s="227">
        <v>0</v>
      </c>
      <c r="R274" s="227">
        <f>Q274*H274</f>
        <v>0</v>
      </c>
      <c r="S274" s="227">
        <v>0</v>
      </c>
      <c r="T274" s="228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229" t="s">
        <v>222</v>
      </c>
      <c r="AT274" s="229" t="s">
        <v>192</v>
      </c>
      <c r="AU274" s="229" t="s">
        <v>166</v>
      </c>
      <c r="AY274" s="14" t="s">
        <v>158</v>
      </c>
      <c r="BE274" s="230">
        <f>IF(N274="základná",J274,0)</f>
        <v>0</v>
      </c>
      <c r="BF274" s="230">
        <f>IF(N274="znížená",J274,0)</f>
        <v>1264.5</v>
      </c>
      <c r="BG274" s="230">
        <f>IF(N274="zákl. prenesená",J274,0)</f>
        <v>0</v>
      </c>
      <c r="BH274" s="230">
        <f>IF(N274="zníž. prenesená",J274,0)</f>
        <v>0</v>
      </c>
      <c r="BI274" s="230">
        <f>IF(N274="nulová",J274,0)</f>
        <v>0</v>
      </c>
      <c r="BJ274" s="14" t="s">
        <v>166</v>
      </c>
      <c r="BK274" s="230">
        <f>ROUND(I274*H274,2)</f>
        <v>1264.5</v>
      </c>
      <c r="BL274" s="14" t="s">
        <v>195</v>
      </c>
      <c r="BM274" s="229" t="s">
        <v>617</v>
      </c>
    </row>
    <row r="275" s="2" customFormat="1" ht="16.5" customHeight="1">
      <c r="A275" s="29"/>
      <c r="B275" s="30"/>
      <c r="C275" s="218" t="s">
        <v>378</v>
      </c>
      <c r="D275" s="218" t="s">
        <v>161</v>
      </c>
      <c r="E275" s="219" t="s">
        <v>618</v>
      </c>
      <c r="F275" s="220" t="s">
        <v>619</v>
      </c>
      <c r="G275" s="221" t="s">
        <v>189</v>
      </c>
      <c r="H275" s="222">
        <v>7</v>
      </c>
      <c r="I275" s="223">
        <v>86.530000000000001</v>
      </c>
      <c r="J275" s="223">
        <f>ROUND(I275*H275,2)</f>
        <v>605.71000000000004</v>
      </c>
      <c r="K275" s="224"/>
      <c r="L275" s="35"/>
      <c r="M275" s="225" t="s">
        <v>1</v>
      </c>
      <c r="N275" s="226" t="s">
        <v>41</v>
      </c>
      <c r="O275" s="227">
        <v>0</v>
      </c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229" t="s">
        <v>195</v>
      </c>
      <c r="AT275" s="229" t="s">
        <v>161</v>
      </c>
      <c r="AU275" s="229" t="s">
        <v>166</v>
      </c>
      <c r="AY275" s="14" t="s">
        <v>158</v>
      </c>
      <c r="BE275" s="230">
        <f>IF(N275="základná",J275,0)</f>
        <v>0</v>
      </c>
      <c r="BF275" s="230">
        <f>IF(N275="znížená",J275,0)</f>
        <v>605.71000000000004</v>
      </c>
      <c r="BG275" s="230">
        <f>IF(N275="zákl. prenesená",J275,0)</f>
        <v>0</v>
      </c>
      <c r="BH275" s="230">
        <f>IF(N275="zníž. prenesená",J275,0)</f>
        <v>0</v>
      </c>
      <c r="BI275" s="230">
        <f>IF(N275="nulová",J275,0)</f>
        <v>0</v>
      </c>
      <c r="BJ275" s="14" t="s">
        <v>166</v>
      </c>
      <c r="BK275" s="230">
        <f>ROUND(I275*H275,2)</f>
        <v>605.71000000000004</v>
      </c>
      <c r="BL275" s="14" t="s">
        <v>195</v>
      </c>
      <c r="BM275" s="229" t="s">
        <v>620</v>
      </c>
    </row>
    <row r="276" s="2" customFormat="1" ht="16.5" customHeight="1">
      <c r="A276" s="29"/>
      <c r="B276" s="30"/>
      <c r="C276" s="231" t="s">
        <v>621</v>
      </c>
      <c r="D276" s="231" t="s">
        <v>192</v>
      </c>
      <c r="E276" s="232" t="s">
        <v>622</v>
      </c>
      <c r="F276" s="233" t="s">
        <v>623</v>
      </c>
      <c r="G276" s="234" t="s">
        <v>189</v>
      </c>
      <c r="H276" s="235">
        <v>3</v>
      </c>
      <c r="I276" s="236">
        <v>585.60000000000002</v>
      </c>
      <c r="J276" s="236">
        <f>ROUND(I276*H276,2)</f>
        <v>1756.8</v>
      </c>
      <c r="K276" s="237"/>
      <c r="L276" s="238"/>
      <c r="M276" s="239" t="s">
        <v>1</v>
      </c>
      <c r="N276" s="240" t="s">
        <v>41</v>
      </c>
      <c r="O276" s="227">
        <v>0</v>
      </c>
      <c r="P276" s="227">
        <f>O276*H276</f>
        <v>0</v>
      </c>
      <c r="Q276" s="227">
        <v>0</v>
      </c>
      <c r="R276" s="227">
        <f>Q276*H276</f>
        <v>0</v>
      </c>
      <c r="S276" s="227">
        <v>0</v>
      </c>
      <c r="T276" s="228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229" t="s">
        <v>222</v>
      </c>
      <c r="AT276" s="229" t="s">
        <v>192</v>
      </c>
      <c r="AU276" s="229" t="s">
        <v>166</v>
      </c>
      <c r="AY276" s="14" t="s">
        <v>158</v>
      </c>
      <c r="BE276" s="230">
        <f>IF(N276="základná",J276,0)</f>
        <v>0</v>
      </c>
      <c r="BF276" s="230">
        <f>IF(N276="znížená",J276,0)</f>
        <v>1756.8</v>
      </c>
      <c r="BG276" s="230">
        <f>IF(N276="zákl. prenesená",J276,0)</f>
        <v>0</v>
      </c>
      <c r="BH276" s="230">
        <f>IF(N276="zníž. prenesená",J276,0)</f>
        <v>0</v>
      </c>
      <c r="BI276" s="230">
        <f>IF(N276="nulová",J276,0)</f>
        <v>0</v>
      </c>
      <c r="BJ276" s="14" t="s">
        <v>166</v>
      </c>
      <c r="BK276" s="230">
        <f>ROUND(I276*H276,2)</f>
        <v>1756.8</v>
      </c>
      <c r="BL276" s="14" t="s">
        <v>195</v>
      </c>
      <c r="BM276" s="229" t="s">
        <v>624</v>
      </c>
    </row>
    <row r="277" s="2" customFormat="1" ht="16.5" customHeight="1">
      <c r="A277" s="29"/>
      <c r="B277" s="30"/>
      <c r="C277" s="231" t="s">
        <v>382</v>
      </c>
      <c r="D277" s="231" t="s">
        <v>192</v>
      </c>
      <c r="E277" s="232" t="s">
        <v>625</v>
      </c>
      <c r="F277" s="233" t="s">
        <v>626</v>
      </c>
      <c r="G277" s="234" t="s">
        <v>189</v>
      </c>
      <c r="H277" s="235">
        <v>1</v>
      </c>
      <c r="I277" s="236">
        <v>598.60000000000002</v>
      </c>
      <c r="J277" s="236">
        <f>ROUND(I277*H277,2)</f>
        <v>598.60000000000002</v>
      </c>
      <c r="K277" s="237"/>
      <c r="L277" s="238"/>
      <c r="M277" s="239" t="s">
        <v>1</v>
      </c>
      <c r="N277" s="240" t="s">
        <v>41</v>
      </c>
      <c r="O277" s="227">
        <v>0</v>
      </c>
      <c r="P277" s="227">
        <f>O277*H277</f>
        <v>0</v>
      </c>
      <c r="Q277" s="227">
        <v>0</v>
      </c>
      <c r="R277" s="227">
        <f>Q277*H277</f>
        <v>0</v>
      </c>
      <c r="S277" s="227">
        <v>0</v>
      </c>
      <c r="T277" s="228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229" t="s">
        <v>222</v>
      </c>
      <c r="AT277" s="229" t="s">
        <v>192</v>
      </c>
      <c r="AU277" s="229" t="s">
        <v>166</v>
      </c>
      <c r="AY277" s="14" t="s">
        <v>158</v>
      </c>
      <c r="BE277" s="230">
        <f>IF(N277="základná",J277,0)</f>
        <v>0</v>
      </c>
      <c r="BF277" s="230">
        <f>IF(N277="znížená",J277,0)</f>
        <v>598.60000000000002</v>
      </c>
      <c r="BG277" s="230">
        <f>IF(N277="zákl. prenesená",J277,0)</f>
        <v>0</v>
      </c>
      <c r="BH277" s="230">
        <f>IF(N277="zníž. prenesená",J277,0)</f>
        <v>0</v>
      </c>
      <c r="BI277" s="230">
        <f>IF(N277="nulová",J277,0)</f>
        <v>0</v>
      </c>
      <c r="BJ277" s="14" t="s">
        <v>166</v>
      </c>
      <c r="BK277" s="230">
        <f>ROUND(I277*H277,2)</f>
        <v>598.60000000000002</v>
      </c>
      <c r="BL277" s="14" t="s">
        <v>195</v>
      </c>
      <c r="BM277" s="229" t="s">
        <v>627</v>
      </c>
    </row>
    <row r="278" s="2" customFormat="1" ht="16.5" customHeight="1">
      <c r="A278" s="29"/>
      <c r="B278" s="30"/>
      <c r="C278" s="231" t="s">
        <v>628</v>
      </c>
      <c r="D278" s="231" t="s">
        <v>192</v>
      </c>
      <c r="E278" s="232" t="s">
        <v>629</v>
      </c>
      <c r="F278" s="233" t="s">
        <v>630</v>
      </c>
      <c r="G278" s="234" t="s">
        <v>189</v>
      </c>
      <c r="H278" s="235">
        <v>3</v>
      </c>
      <c r="I278" s="236">
        <v>610.79999999999995</v>
      </c>
      <c r="J278" s="236">
        <f>ROUND(I278*H278,2)</f>
        <v>1832.4000000000001</v>
      </c>
      <c r="K278" s="237"/>
      <c r="L278" s="238"/>
      <c r="M278" s="239" t="s">
        <v>1</v>
      </c>
      <c r="N278" s="240" t="s">
        <v>41</v>
      </c>
      <c r="O278" s="227">
        <v>0</v>
      </c>
      <c r="P278" s="227">
        <f>O278*H278</f>
        <v>0</v>
      </c>
      <c r="Q278" s="227">
        <v>0</v>
      </c>
      <c r="R278" s="227">
        <f>Q278*H278</f>
        <v>0</v>
      </c>
      <c r="S278" s="227">
        <v>0</v>
      </c>
      <c r="T278" s="228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229" t="s">
        <v>222</v>
      </c>
      <c r="AT278" s="229" t="s">
        <v>192</v>
      </c>
      <c r="AU278" s="229" t="s">
        <v>166</v>
      </c>
      <c r="AY278" s="14" t="s">
        <v>158</v>
      </c>
      <c r="BE278" s="230">
        <f>IF(N278="základná",J278,0)</f>
        <v>0</v>
      </c>
      <c r="BF278" s="230">
        <f>IF(N278="znížená",J278,0)</f>
        <v>1832.4000000000001</v>
      </c>
      <c r="BG278" s="230">
        <f>IF(N278="zákl. prenesená",J278,0)</f>
        <v>0</v>
      </c>
      <c r="BH278" s="230">
        <f>IF(N278="zníž. prenesená",J278,0)</f>
        <v>0</v>
      </c>
      <c r="BI278" s="230">
        <f>IF(N278="nulová",J278,0)</f>
        <v>0</v>
      </c>
      <c r="BJ278" s="14" t="s">
        <v>166</v>
      </c>
      <c r="BK278" s="230">
        <f>ROUND(I278*H278,2)</f>
        <v>1832.4000000000001</v>
      </c>
      <c r="BL278" s="14" t="s">
        <v>195</v>
      </c>
      <c r="BM278" s="229" t="s">
        <v>631</v>
      </c>
    </row>
    <row r="279" s="2" customFormat="1" ht="21.75" customHeight="1">
      <c r="A279" s="29"/>
      <c r="B279" s="30"/>
      <c r="C279" s="218" t="s">
        <v>385</v>
      </c>
      <c r="D279" s="218" t="s">
        <v>161</v>
      </c>
      <c r="E279" s="219" t="s">
        <v>632</v>
      </c>
      <c r="F279" s="220" t="s">
        <v>633</v>
      </c>
      <c r="G279" s="221" t="s">
        <v>189</v>
      </c>
      <c r="H279" s="222">
        <v>22</v>
      </c>
      <c r="I279" s="223">
        <v>22.100000000000001</v>
      </c>
      <c r="J279" s="223">
        <f>ROUND(I279*H279,2)</f>
        <v>486.19999999999999</v>
      </c>
      <c r="K279" s="224"/>
      <c r="L279" s="35"/>
      <c r="M279" s="225" t="s">
        <v>1</v>
      </c>
      <c r="N279" s="226" t="s">
        <v>41</v>
      </c>
      <c r="O279" s="227">
        <v>1.2250099999999999</v>
      </c>
      <c r="P279" s="227">
        <f>O279*H279</f>
        <v>26.950219999999998</v>
      </c>
      <c r="Q279" s="227">
        <v>0</v>
      </c>
      <c r="R279" s="227">
        <f>Q279*H279</f>
        <v>0</v>
      </c>
      <c r="S279" s="227">
        <v>0</v>
      </c>
      <c r="T279" s="228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229" t="s">
        <v>195</v>
      </c>
      <c r="AT279" s="229" t="s">
        <v>161</v>
      </c>
      <c r="AU279" s="229" t="s">
        <v>166</v>
      </c>
      <c r="AY279" s="14" t="s">
        <v>158</v>
      </c>
      <c r="BE279" s="230">
        <f>IF(N279="základná",J279,0)</f>
        <v>0</v>
      </c>
      <c r="BF279" s="230">
        <f>IF(N279="znížená",J279,0)</f>
        <v>486.19999999999999</v>
      </c>
      <c r="BG279" s="230">
        <f>IF(N279="zákl. prenesená",J279,0)</f>
        <v>0</v>
      </c>
      <c r="BH279" s="230">
        <f>IF(N279="zníž. prenesená",J279,0)</f>
        <v>0</v>
      </c>
      <c r="BI279" s="230">
        <f>IF(N279="nulová",J279,0)</f>
        <v>0</v>
      </c>
      <c r="BJ279" s="14" t="s">
        <v>166</v>
      </c>
      <c r="BK279" s="230">
        <f>ROUND(I279*H279,2)</f>
        <v>486.19999999999999</v>
      </c>
      <c r="BL279" s="14" t="s">
        <v>195</v>
      </c>
      <c r="BM279" s="229" t="s">
        <v>634</v>
      </c>
    </row>
    <row r="280" s="2" customFormat="1" ht="16.5" customHeight="1">
      <c r="A280" s="29"/>
      <c r="B280" s="30"/>
      <c r="C280" s="231" t="s">
        <v>635</v>
      </c>
      <c r="D280" s="231" t="s">
        <v>192</v>
      </c>
      <c r="E280" s="232" t="s">
        <v>636</v>
      </c>
      <c r="F280" s="233" t="s">
        <v>637</v>
      </c>
      <c r="G280" s="234" t="s">
        <v>189</v>
      </c>
      <c r="H280" s="235">
        <v>1</v>
      </c>
      <c r="I280" s="236">
        <v>244.80000000000001</v>
      </c>
      <c r="J280" s="236">
        <f>ROUND(I280*H280,2)</f>
        <v>244.80000000000001</v>
      </c>
      <c r="K280" s="237"/>
      <c r="L280" s="238"/>
      <c r="M280" s="239" t="s">
        <v>1</v>
      </c>
      <c r="N280" s="240" t="s">
        <v>41</v>
      </c>
      <c r="O280" s="227">
        <v>0</v>
      </c>
      <c r="P280" s="227">
        <f>O280*H280</f>
        <v>0</v>
      </c>
      <c r="Q280" s="227">
        <v>0</v>
      </c>
      <c r="R280" s="227">
        <f>Q280*H280</f>
        <v>0</v>
      </c>
      <c r="S280" s="227">
        <v>0</v>
      </c>
      <c r="T280" s="228">
        <f>S280*H280</f>
        <v>0</v>
      </c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R280" s="229" t="s">
        <v>222</v>
      </c>
      <c r="AT280" s="229" t="s">
        <v>192</v>
      </c>
      <c r="AU280" s="229" t="s">
        <v>166</v>
      </c>
      <c r="AY280" s="14" t="s">
        <v>158</v>
      </c>
      <c r="BE280" s="230">
        <f>IF(N280="základná",J280,0)</f>
        <v>0</v>
      </c>
      <c r="BF280" s="230">
        <f>IF(N280="znížená",J280,0)</f>
        <v>244.80000000000001</v>
      </c>
      <c r="BG280" s="230">
        <f>IF(N280="zákl. prenesená",J280,0)</f>
        <v>0</v>
      </c>
      <c r="BH280" s="230">
        <f>IF(N280="zníž. prenesená",J280,0)</f>
        <v>0</v>
      </c>
      <c r="BI280" s="230">
        <f>IF(N280="nulová",J280,0)</f>
        <v>0</v>
      </c>
      <c r="BJ280" s="14" t="s">
        <v>166</v>
      </c>
      <c r="BK280" s="230">
        <f>ROUND(I280*H280,2)</f>
        <v>244.80000000000001</v>
      </c>
      <c r="BL280" s="14" t="s">
        <v>195</v>
      </c>
      <c r="BM280" s="229" t="s">
        <v>638</v>
      </c>
    </row>
    <row r="281" s="2" customFormat="1" ht="16.5" customHeight="1">
      <c r="A281" s="29"/>
      <c r="B281" s="30"/>
      <c r="C281" s="231" t="s">
        <v>389</v>
      </c>
      <c r="D281" s="231" t="s">
        <v>192</v>
      </c>
      <c r="E281" s="232" t="s">
        <v>639</v>
      </c>
      <c r="F281" s="233" t="s">
        <v>640</v>
      </c>
      <c r="G281" s="234" t="s">
        <v>189</v>
      </c>
      <c r="H281" s="235">
        <v>2</v>
      </c>
      <c r="I281" s="236">
        <v>244.80000000000001</v>
      </c>
      <c r="J281" s="236">
        <f>ROUND(I281*H281,2)</f>
        <v>489.60000000000002</v>
      </c>
      <c r="K281" s="237"/>
      <c r="L281" s="238"/>
      <c r="M281" s="239" t="s">
        <v>1</v>
      </c>
      <c r="N281" s="240" t="s">
        <v>41</v>
      </c>
      <c r="O281" s="227">
        <v>0</v>
      </c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229" t="s">
        <v>222</v>
      </c>
      <c r="AT281" s="229" t="s">
        <v>192</v>
      </c>
      <c r="AU281" s="229" t="s">
        <v>166</v>
      </c>
      <c r="AY281" s="14" t="s">
        <v>158</v>
      </c>
      <c r="BE281" s="230">
        <f>IF(N281="základná",J281,0)</f>
        <v>0</v>
      </c>
      <c r="BF281" s="230">
        <f>IF(N281="znížená",J281,0)</f>
        <v>489.60000000000002</v>
      </c>
      <c r="BG281" s="230">
        <f>IF(N281="zákl. prenesená",J281,0)</f>
        <v>0</v>
      </c>
      <c r="BH281" s="230">
        <f>IF(N281="zníž. prenesená",J281,0)</f>
        <v>0</v>
      </c>
      <c r="BI281" s="230">
        <f>IF(N281="nulová",J281,0)</f>
        <v>0</v>
      </c>
      <c r="BJ281" s="14" t="s">
        <v>166</v>
      </c>
      <c r="BK281" s="230">
        <f>ROUND(I281*H281,2)</f>
        <v>489.60000000000002</v>
      </c>
      <c r="BL281" s="14" t="s">
        <v>195</v>
      </c>
      <c r="BM281" s="229" t="s">
        <v>641</v>
      </c>
    </row>
    <row r="282" s="2" customFormat="1" ht="16.5" customHeight="1">
      <c r="A282" s="29"/>
      <c r="B282" s="30"/>
      <c r="C282" s="231" t="s">
        <v>642</v>
      </c>
      <c r="D282" s="231" t="s">
        <v>192</v>
      </c>
      <c r="E282" s="232" t="s">
        <v>643</v>
      </c>
      <c r="F282" s="233" t="s">
        <v>644</v>
      </c>
      <c r="G282" s="234" t="s">
        <v>189</v>
      </c>
      <c r="H282" s="235">
        <v>19</v>
      </c>
      <c r="I282" s="236">
        <v>244.80000000000001</v>
      </c>
      <c r="J282" s="236">
        <f>ROUND(I282*H282,2)</f>
        <v>4651.1999999999998</v>
      </c>
      <c r="K282" s="237"/>
      <c r="L282" s="238"/>
      <c r="M282" s="239" t="s">
        <v>1</v>
      </c>
      <c r="N282" s="240" t="s">
        <v>41</v>
      </c>
      <c r="O282" s="227">
        <v>0</v>
      </c>
      <c r="P282" s="227">
        <f>O282*H282</f>
        <v>0</v>
      </c>
      <c r="Q282" s="227">
        <v>0</v>
      </c>
      <c r="R282" s="227">
        <f>Q282*H282</f>
        <v>0</v>
      </c>
      <c r="S282" s="227">
        <v>0</v>
      </c>
      <c r="T282" s="228">
        <f>S282*H282</f>
        <v>0</v>
      </c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R282" s="229" t="s">
        <v>222</v>
      </c>
      <c r="AT282" s="229" t="s">
        <v>192</v>
      </c>
      <c r="AU282" s="229" t="s">
        <v>166</v>
      </c>
      <c r="AY282" s="14" t="s">
        <v>158</v>
      </c>
      <c r="BE282" s="230">
        <f>IF(N282="základná",J282,0)</f>
        <v>0</v>
      </c>
      <c r="BF282" s="230">
        <f>IF(N282="znížená",J282,0)</f>
        <v>4651.1999999999998</v>
      </c>
      <c r="BG282" s="230">
        <f>IF(N282="zákl. prenesená",J282,0)</f>
        <v>0</v>
      </c>
      <c r="BH282" s="230">
        <f>IF(N282="zníž. prenesená",J282,0)</f>
        <v>0</v>
      </c>
      <c r="BI282" s="230">
        <f>IF(N282="nulová",J282,0)</f>
        <v>0</v>
      </c>
      <c r="BJ282" s="14" t="s">
        <v>166</v>
      </c>
      <c r="BK282" s="230">
        <f>ROUND(I282*H282,2)</f>
        <v>4651.1999999999998</v>
      </c>
      <c r="BL282" s="14" t="s">
        <v>195</v>
      </c>
      <c r="BM282" s="229" t="s">
        <v>645</v>
      </c>
    </row>
    <row r="283" s="2" customFormat="1" ht="21.75" customHeight="1">
      <c r="A283" s="29"/>
      <c r="B283" s="30"/>
      <c r="C283" s="218" t="s">
        <v>392</v>
      </c>
      <c r="D283" s="218" t="s">
        <v>161</v>
      </c>
      <c r="E283" s="219" t="s">
        <v>646</v>
      </c>
      <c r="F283" s="220" t="s">
        <v>647</v>
      </c>
      <c r="G283" s="221" t="s">
        <v>189</v>
      </c>
      <c r="H283" s="222">
        <v>1</v>
      </c>
      <c r="I283" s="223">
        <v>22.100000000000001</v>
      </c>
      <c r="J283" s="223">
        <f>ROUND(I283*H283,2)</f>
        <v>22.100000000000001</v>
      </c>
      <c r="K283" s="224"/>
      <c r="L283" s="35"/>
      <c r="M283" s="225" t="s">
        <v>1</v>
      </c>
      <c r="N283" s="226" t="s">
        <v>41</v>
      </c>
      <c r="O283" s="227">
        <v>0</v>
      </c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229" t="s">
        <v>195</v>
      </c>
      <c r="AT283" s="229" t="s">
        <v>161</v>
      </c>
      <c r="AU283" s="229" t="s">
        <v>166</v>
      </c>
      <c r="AY283" s="14" t="s">
        <v>158</v>
      </c>
      <c r="BE283" s="230">
        <f>IF(N283="základná",J283,0)</f>
        <v>0</v>
      </c>
      <c r="BF283" s="230">
        <f>IF(N283="znížená",J283,0)</f>
        <v>22.100000000000001</v>
      </c>
      <c r="BG283" s="230">
        <f>IF(N283="zákl. prenesená",J283,0)</f>
        <v>0</v>
      </c>
      <c r="BH283" s="230">
        <f>IF(N283="zníž. prenesená",J283,0)</f>
        <v>0</v>
      </c>
      <c r="BI283" s="230">
        <f>IF(N283="nulová",J283,0)</f>
        <v>0</v>
      </c>
      <c r="BJ283" s="14" t="s">
        <v>166</v>
      </c>
      <c r="BK283" s="230">
        <f>ROUND(I283*H283,2)</f>
        <v>22.100000000000001</v>
      </c>
      <c r="BL283" s="14" t="s">
        <v>195</v>
      </c>
      <c r="BM283" s="229" t="s">
        <v>648</v>
      </c>
    </row>
    <row r="284" s="2" customFormat="1" ht="16.5" customHeight="1">
      <c r="A284" s="29"/>
      <c r="B284" s="30"/>
      <c r="C284" s="231" t="s">
        <v>649</v>
      </c>
      <c r="D284" s="231" t="s">
        <v>192</v>
      </c>
      <c r="E284" s="232" t="s">
        <v>650</v>
      </c>
      <c r="F284" s="233" t="s">
        <v>651</v>
      </c>
      <c r="G284" s="234" t="s">
        <v>189</v>
      </c>
      <c r="H284" s="235">
        <v>0</v>
      </c>
      <c r="I284" s="236">
        <v>244.80000000000001</v>
      </c>
      <c r="J284" s="236">
        <f>ROUND(I284*H284,2)</f>
        <v>0</v>
      </c>
      <c r="K284" s="237"/>
      <c r="L284" s="238"/>
      <c r="M284" s="239" t="s">
        <v>1</v>
      </c>
      <c r="N284" s="240" t="s">
        <v>41</v>
      </c>
      <c r="O284" s="227">
        <v>0</v>
      </c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229" t="s">
        <v>222</v>
      </c>
      <c r="AT284" s="229" t="s">
        <v>192</v>
      </c>
      <c r="AU284" s="229" t="s">
        <v>166</v>
      </c>
      <c r="AY284" s="14" t="s">
        <v>158</v>
      </c>
      <c r="BE284" s="230">
        <f>IF(N284="základná",J284,0)</f>
        <v>0</v>
      </c>
      <c r="BF284" s="230">
        <f>IF(N284="znížená",J284,0)</f>
        <v>0</v>
      </c>
      <c r="BG284" s="230">
        <f>IF(N284="zákl. prenesená",J284,0)</f>
        <v>0</v>
      </c>
      <c r="BH284" s="230">
        <f>IF(N284="zníž. prenesená",J284,0)</f>
        <v>0</v>
      </c>
      <c r="BI284" s="230">
        <f>IF(N284="nulová",J284,0)</f>
        <v>0</v>
      </c>
      <c r="BJ284" s="14" t="s">
        <v>166</v>
      </c>
      <c r="BK284" s="230">
        <f>ROUND(I284*H284,2)</f>
        <v>0</v>
      </c>
      <c r="BL284" s="14" t="s">
        <v>195</v>
      </c>
      <c r="BM284" s="229" t="s">
        <v>652</v>
      </c>
    </row>
    <row r="285" s="2" customFormat="1" ht="21.75" customHeight="1">
      <c r="A285" s="29"/>
      <c r="B285" s="30"/>
      <c r="C285" s="218" t="s">
        <v>396</v>
      </c>
      <c r="D285" s="218" t="s">
        <v>161</v>
      </c>
      <c r="E285" s="219" t="s">
        <v>653</v>
      </c>
      <c r="F285" s="220" t="s">
        <v>654</v>
      </c>
      <c r="G285" s="221" t="s">
        <v>189</v>
      </c>
      <c r="H285" s="222">
        <v>3</v>
      </c>
      <c r="I285" s="223">
        <v>100</v>
      </c>
      <c r="J285" s="223">
        <f>ROUND(I285*H285,2)</f>
        <v>300</v>
      </c>
      <c r="K285" s="224"/>
      <c r="L285" s="35"/>
      <c r="M285" s="225" t="s">
        <v>1</v>
      </c>
      <c r="N285" s="226" t="s">
        <v>41</v>
      </c>
      <c r="O285" s="227">
        <v>0</v>
      </c>
      <c r="P285" s="227">
        <f>O285*H285</f>
        <v>0</v>
      </c>
      <c r="Q285" s="227">
        <v>0</v>
      </c>
      <c r="R285" s="227">
        <f>Q285*H285</f>
        <v>0</v>
      </c>
      <c r="S285" s="227">
        <v>0</v>
      </c>
      <c r="T285" s="228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229" t="s">
        <v>195</v>
      </c>
      <c r="AT285" s="229" t="s">
        <v>161</v>
      </c>
      <c r="AU285" s="229" t="s">
        <v>166</v>
      </c>
      <c r="AY285" s="14" t="s">
        <v>158</v>
      </c>
      <c r="BE285" s="230">
        <f>IF(N285="základná",J285,0)</f>
        <v>0</v>
      </c>
      <c r="BF285" s="230">
        <f>IF(N285="znížená",J285,0)</f>
        <v>300</v>
      </c>
      <c r="BG285" s="230">
        <f>IF(N285="zákl. prenesená",J285,0)</f>
        <v>0</v>
      </c>
      <c r="BH285" s="230">
        <f>IF(N285="zníž. prenesená",J285,0)</f>
        <v>0</v>
      </c>
      <c r="BI285" s="230">
        <f>IF(N285="nulová",J285,0)</f>
        <v>0</v>
      </c>
      <c r="BJ285" s="14" t="s">
        <v>166</v>
      </c>
      <c r="BK285" s="230">
        <f>ROUND(I285*H285,2)</f>
        <v>300</v>
      </c>
      <c r="BL285" s="14" t="s">
        <v>195</v>
      </c>
      <c r="BM285" s="229" t="s">
        <v>655</v>
      </c>
    </row>
    <row r="286" s="2" customFormat="1" ht="21.75" customHeight="1">
      <c r="A286" s="29"/>
      <c r="B286" s="30"/>
      <c r="C286" s="218" t="s">
        <v>656</v>
      </c>
      <c r="D286" s="218" t="s">
        <v>161</v>
      </c>
      <c r="E286" s="219" t="s">
        <v>657</v>
      </c>
      <c r="F286" s="220" t="s">
        <v>658</v>
      </c>
      <c r="G286" s="221" t="s">
        <v>189</v>
      </c>
      <c r="H286" s="222">
        <v>3</v>
      </c>
      <c r="I286" s="223">
        <v>100</v>
      </c>
      <c r="J286" s="223">
        <f>ROUND(I286*H286,2)</f>
        <v>300</v>
      </c>
      <c r="K286" s="224"/>
      <c r="L286" s="35"/>
      <c r="M286" s="225" t="s">
        <v>1</v>
      </c>
      <c r="N286" s="226" t="s">
        <v>41</v>
      </c>
      <c r="O286" s="227">
        <v>0</v>
      </c>
      <c r="P286" s="227">
        <f>O286*H286</f>
        <v>0</v>
      </c>
      <c r="Q286" s="227">
        <v>0</v>
      </c>
      <c r="R286" s="227">
        <f>Q286*H286</f>
        <v>0</v>
      </c>
      <c r="S286" s="227">
        <v>0</v>
      </c>
      <c r="T286" s="228">
        <f>S286*H286</f>
        <v>0</v>
      </c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R286" s="229" t="s">
        <v>195</v>
      </c>
      <c r="AT286" s="229" t="s">
        <v>161</v>
      </c>
      <c r="AU286" s="229" t="s">
        <v>166</v>
      </c>
      <c r="AY286" s="14" t="s">
        <v>158</v>
      </c>
      <c r="BE286" s="230">
        <f>IF(N286="základná",J286,0)</f>
        <v>0</v>
      </c>
      <c r="BF286" s="230">
        <f>IF(N286="znížená",J286,0)</f>
        <v>300</v>
      </c>
      <c r="BG286" s="230">
        <f>IF(N286="zákl. prenesená",J286,0)</f>
        <v>0</v>
      </c>
      <c r="BH286" s="230">
        <f>IF(N286="zníž. prenesená",J286,0)</f>
        <v>0</v>
      </c>
      <c r="BI286" s="230">
        <f>IF(N286="nulová",J286,0)</f>
        <v>0</v>
      </c>
      <c r="BJ286" s="14" t="s">
        <v>166</v>
      </c>
      <c r="BK286" s="230">
        <f>ROUND(I286*H286,2)</f>
        <v>300</v>
      </c>
      <c r="BL286" s="14" t="s">
        <v>195</v>
      </c>
      <c r="BM286" s="229" t="s">
        <v>659</v>
      </c>
    </row>
    <row r="287" s="2" customFormat="1" ht="16.5" customHeight="1">
      <c r="A287" s="29"/>
      <c r="B287" s="30"/>
      <c r="C287" s="231" t="s">
        <v>399</v>
      </c>
      <c r="D287" s="231" t="s">
        <v>192</v>
      </c>
      <c r="E287" s="232" t="s">
        <v>660</v>
      </c>
      <c r="F287" s="233" t="s">
        <v>661</v>
      </c>
      <c r="G287" s="234" t="s">
        <v>189</v>
      </c>
      <c r="H287" s="235">
        <v>3</v>
      </c>
      <c r="I287" s="236">
        <v>2500</v>
      </c>
      <c r="J287" s="236">
        <f>ROUND(I287*H287,2)</f>
        <v>7500</v>
      </c>
      <c r="K287" s="237"/>
      <c r="L287" s="238"/>
      <c r="M287" s="239" t="s">
        <v>1</v>
      </c>
      <c r="N287" s="240" t="s">
        <v>41</v>
      </c>
      <c r="O287" s="227">
        <v>0</v>
      </c>
      <c r="P287" s="227">
        <f>O287*H287</f>
        <v>0</v>
      </c>
      <c r="Q287" s="227">
        <v>0</v>
      </c>
      <c r="R287" s="227">
        <f>Q287*H287</f>
        <v>0</v>
      </c>
      <c r="S287" s="227">
        <v>0</v>
      </c>
      <c r="T287" s="228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229" t="s">
        <v>222</v>
      </c>
      <c r="AT287" s="229" t="s">
        <v>192</v>
      </c>
      <c r="AU287" s="229" t="s">
        <v>166</v>
      </c>
      <c r="AY287" s="14" t="s">
        <v>158</v>
      </c>
      <c r="BE287" s="230">
        <f>IF(N287="základná",J287,0)</f>
        <v>0</v>
      </c>
      <c r="BF287" s="230">
        <f>IF(N287="znížená",J287,0)</f>
        <v>7500</v>
      </c>
      <c r="BG287" s="230">
        <f>IF(N287="zákl. prenesená",J287,0)</f>
        <v>0</v>
      </c>
      <c r="BH287" s="230">
        <f>IF(N287="zníž. prenesená",J287,0)</f>
        <v>0</v>
      </c>
      <c r="BI287" s="230">
        <f>IF(N287="nulová",J287,0)</f>
        <v>0</v>
      </c>
      <c r="BJ287" s="14" t="s">
        <v>166</v>
      </c>
      <c r="BK287" s="230">
        <f>ROUND(I287*H287,2)</f>
        <v>7500</v>
      </c>
      <c r="BL287" s="14" t="s">
        <v>195</v>
      </c>
      <c r="BM287" s="229" t="s">
        <v>662</v>
      </c>
    </row>
    <row r="288" s="2" customFormat="1" ht="24.15" customHeight="1">
      <c r="A288" s="29"/>
      <c r="B288" s="30"/>
      <c r="C288" s="218" t="s">
        <v>663</v>
      </c>
      <c r="D288" s="218" t="s">
        <v>161</v>
      </c>
      <c r="E288" s="219" t="s">
        <v>664</v>
      </c>
      <c r="F288" s="220" t="s">
        <v>665</v>
      </c>
      <c r="G288" s="221" t="s">
        <v>174</v>
      </c>
      <c r="H288" s="222">
        <v>0.95199999999999996</v>
      </c>
      <c r="I288" s="223">
        <v>33.899999999999999</v>
      </c>
      <c r="J288" s="223">
        <f>ROUND(I288*H288,2)</f>
        <v>32.270000000000003</v>
      </c>
      <c r="K288" s="224"/>
      <c r="L288" s="35"/>
      <c r="M288" s="225" t="s">
        <v>1</v>
      </c>
      <c r="N288" s="226" t="s">
        <v>41</v>
      </c>
      <c r="O288" s="227">
        <v>2.133</v>
      </c>
      <c r="P288" s="227">
        <f>O288*H288</f>
        <v>2.0306159999999998</v>
      </c>
      <c r="Q288" s="227">
        <v>0</v>
      </c>
      <c r="R288" s="227">
        <f>Q288*H288</f>
        <v>0</v>
      </c>
      <c r="S288" s="227">
        <v>0</v>
      </c>
      <c r="T288" s="228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229" t="s">
        <v>195</v>
      </c>
      <c r="AT288" s="229" t="s">
        <v>161</v>
      </c>
      <c r="AU288" s="229" t="s">
        <v>166</v>
      </c>
      <c r="AY288" s="14" t="s">
        <v>158</v>
      </c>
      <c r="BE288" s="230">
        <f>IF(N288="základná",J288,0)</f>
        <v>0</v>
      </c>
      <c r="BF288" s="230">
        <f>IF(N288="znížená",J288,0)</f>
        <v>32.270000000000003</v>
      </c>
      <c r="BG288" s="230">
        <f>IF(N288="zákl. prenesená",J288,0)</f>
        <v>0</v>
      </c>
      <c r="BH288" s="230">
        <f>IF(N288="zníž. prenesená",J288,0)</f>
        <v>0</v>
      </c>
      <c r="BI288" s="230">
        <f>IF(N288="nulová",J288,0)</f>
        <v>0</v>
      </c>
      <c r="BJ288" s="14" t="s">
        <v>166</v>
      </c>
      <c r="BK288" s="230">
        <f>ROUND(I288*H288,2)</f>
        <v>32.270000000000003</v>
      </c>
      <c r="BL288" s="14" t="s">
        <v>195</v>
      </c>
      <c r="BM288" s="229" t="s">
        <v>666</v>
      </c>
    </row>
    <row r="289" s="12" customFormat="1" ht="22.8" customHeight="1">
      <c r="A289" s="12"/>
      <c r="B289" s="203"/>
      <c r="C289" s="204"/>
      <c r="D289" s="205" t="s">
        <v>74</v>
      </c>
      <c r="E289" s="216" t="s">
        <v>667</v>
      </c>
      <c r="F289" s="216" t="s">
        <v>668</v>
      </c>
      <c r="G289" s="204"/>
      <c r="H289" s="204"/>
      <c r="I289" s="204"/>
      <c r="J289" s="217">
        <f>BK289</f>
        <v>41192.5</v>
      </c>
      <c r="K289" s="204"/>
      <c r="L289" s="208"/>
      <c r="M289" s="209"/>
      <c r="N289" s="210"/>
      <c r="O289" s="210"/>
      <c r="P289" s="211">
        <f>SUM(P290:P318)</f>
        <v>0.033029999999999997</v>
      </c>
      <c r="Q289" s="210"/>
      <c r="R289" s="211">
        <f>SUM(R290:R318)</f>
        <v>0</v>
      </c>
      <c r="S289" s="210"/>
      <c r="T289" s="212">
        <f>SUM(T290:T318)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3" t="s">
        <v>166</v>
      </c>
      <c r="AT289" s="214" t="s">
        <v>74</v>
      </c>
      <c r="AU289" s="214" t="s">
        <v>83</v>
      </c>
      <c r="AY289" s="213" t="s">
        <v>158</v>
      </c>
      <c r="BK289" s="215">
        <f>SUM(BK290:BK318)</f>
        <v>41192.5</v>
      </c>
    </row>
    <row r="290" s="2" customFormat="1" ht="16.5" customHeight="1">
      <c r="A290" s="29"/>
      <c r="B290" s="30"/>
      <c r="C290" s="218" t="s">
        <v>403</v>
      </c>
      <c r="D290" s="218" t="s">
        <v>161</v>
      </c>
      <c r="E290" s="219" t="s">
        <v>669</v>
      </c>
      <c r="F290" s="220" t="s">
        <v>670</v>
      </c>
      <c r="G290" s="221" t="s">
        <v>288</v>
      </c>
      <c r="H290" s="222">
        <v>100.02</v>
      </c>
      <c r="I290" s="223">
        <v>18</v>
      </c>
      <c r="J290" s="223">
        <f>ROUND(I290*H290,2)</f>
        <v>1800.3599999999999</v>
      </c>
      <c r="K290" s="224"/>
      <c r="L290" s="35"/>
      <c r="M290" s="225" t="s">
        <v>1</v>
      </c>
      <c r="N290" s="226" t="s">
        <v>41</v>
      </c>
      <c r="O290" s="227">
        <v>0</v>
      </c>
      <c r="P290" s="227">
        <f>O290*H290</f>
        <v>0</v>
      </c>
      <c r="Q290" s="227">
        <v>0</v>
      </c>
      <c r="R290" s="227">
        <f>Q290*H290</f>
        <v>0</v>
      </c>
      <c r="S290" s="227">
        <v>0</v>
      </c>
      <c r="T290" s="228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229" t="s">
        <v>195</v>
      </c>
      <c r="AT290" s="229" t="s">
        <v>161</v>
      </c>
      <c r="AU290" s="229" t="s">
        <v>166</v>
      </c>
      <c r="AY290" s="14" t="s">
        <v>158</v>
      </c>
      <c r="BE290" s="230">
        <f>IF(N290="základná",J290,0)</f>
        <v>0</v>
      </c>
      <c r="BF290" s="230">
        <f>IF(N290="znížená",J290,0)</f>
        <v>1800.3599999999999</v>
      </c>
      <c r="BG290" s="230">
        <f>IF(N290="zákl. prenesená",J290,0)</f>
        <v>0</v>
      </c>
      <c r="BH290" s="230">
        <f>IF(N290="zníž. prenesená",J290,0)</f>
        <v>0</v>
      </c>
      <c r="BI290" s="230">
        <f>IF(N290="nulová",J290,0)</f>
        <v>0</v>
      </c>
      <c r="BJ290" s="14" t="s">
        <v>166</v>
      </c>
      <c r="BK290" s="230">
        <f>ROUND(I290*H290,2)</f>
        <v>1800.3599999999999</v>
      </c>
      <c r="BL290" s="14" t="s">
        <v>195</v>
      </c>
      <c r="BM290" s="229" t="s">
        <v>671</v>
      </c>
    </row>
    <row r="291" s="2" customFormat="1" ht="16.5" customHeight="1">
      <c r="A291" s="29"/>
      <c r="B291" s="30"/>
      <c r="C291" s="231" t="s">
        <v>672</v>
      </c>
      <c r="D291" s="231" t="s">
        <v>192</v>
      </c>
      <c r="E291" s="232" t="s">
        <v>673</v>
      </c>
      <c r="F291" s="233" t="s">
        <v>674</v>
      </c>
      <c r="G291" s="234" t="s">
        <v>189</v>
      </c>
      <c r="H291" s="235">
        <v>1</v>
      </c>
      <c r="I291" s="236">
        <v>196.18000000000001</v>
      </c>
      <c r="J291" s="236">
        <f>ROUND(I291*H291,2)</f>
        <v>196.18000000000001</v>
      </c>
      <c r="K291" s="237"/>
      <c r="L291" s="238"/>
      <c r="M291" s="239" t="s">
        <v>1</v>
      </c>
      <c r="N291" s="240" t="s">
        <v>41</v>
      </c>
      <c r="O291" s="227">
        <v>0</v>
      </c>
      <c r="P291" s="227">
        <f>O291*H291</f>
        <v>0</v>
      </c>
      <c r="Q291" s="227">
        <v>0</v>
      </c>
      <c r="R291" s="227">
        <f>Q291*H291</f>
        <v>0</v>
      </c>
      <c r="S291" s="227">
        <v>0</v>
      </c>
      <c r="T291" s="228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229" t="s">
        <v>222</v>
      </c>
      <c r="AT291" s="229" t="s">
        <v>192</v>
      </c>
      <c r="AU291" s="229" t="s">
        <v>166</v>
      </c>
      <c r="AY291" s="14" t="s">
        <v>158</v>
      </c>
      <c r="BE291" s="230">
        <f>IF(N291="základná",J291,0)</f>
        <v>0</v>
      </c>
      <c r="BF291" s="230">
        <f>IF(N291="znížená",J291,0)</f>
        <v>196.18000000000001</v>
      </c>
      <c r="BG291" s="230">
        <f>IF(N291="zákl. prenesená",J291,0)</f>
        <v>0</v>
      </c>
      <c r="BH291" s="230">
        <f>IF(N291="zníž. prenesená",J291,0)</f>
        <v>0</v>
      </c>
      <c r="BI291" s="230">
        <f>IF(N291="nulová",J291,0)</f>
        <v>0</v>
      </c>
      <c r="BJ291" s="14" t="s">
        <v>166</v>
      </c>
      <c r="BK291" s="230">
        <f>ROUND(I291*H291,2)</f>
        <v>196.18000000000001</v>
      </c>
      <c r="BL291" s="14" t="s">
        <v>195</v>
      </c>
      <c r="BM291" s="229" t="s">
        <v>675</v>
      </c>
    </row>
    <row r="292" s="2" customFormat="1" ht="16.5" customHeight="1">
      <c r="A292" s="29"/>
      <c r="B292" s="30"/>
      <c r="C292" s="231" t="s">
        <v>406</v>
      </c>
      <c r="D292" s="231" t="s">
        <v>192</v>
      </c>
      <c r="E292" s="232" t="s">
        <v>676</v>
      </c>
      <c r="F292" s="233" t="s">
        <v>677</v>
      </c>
      <c r="G292" s="234" t="s">
        <v>189</v>
      </c>
      <c r="H292" s="235">
        <v>1</v>
      </c>
      <c r="I292" s="236">
        <v>241.66</v>
      </c>
      <c r="J292" s="236">
        <f>ROUND(I292*H292,2)</f>
        <v>241.66</v>
      </c>
      <c r="K292" s="237"/>
      <c r="L292" s="238"/>
      <c r="M292" s="239" t="s">
        <v>1</v>
      </c>
      <c r="N292" s="240" t="s">
        <v>41</v>
      </c>
      <c r="O292" s="227">
        <v>0</v>
      </c>
      <c r="P292" s="227">
        <f>O292*H292</f>
        <v>0</v>
      </c>
      <c r="Q292" s="227">
        <v>0</v>
      </c>
      <c r="R292" s="227">
        <f>Q292*H292</f>
        <v>0</v>
      </c>
      <c r="S292" s="227">
        <v>0</v>
      </c>
      <c r="T292" s="228">
        <f>S292*H292</f>
        <v>0</v>
      </c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R292" s="229" t="s">
        <v>222</v>
      </c>
      <c r="AT292" s="229" t="s">
        <v>192</v>
      </c>
      <c r="AU292" s="229" t="s">
        <v>166</v>
      </c>
      <c r="AY292" s="14" t="s">
        <v>158</v>
      </c>
      <c r="BE292" s="230">
        <f>IF(N292="základná",J292,0)</f>
        <v>0</v>
      </c>
      <c r="BF292" s="230">
        <f>IF(N292="znížená",J292,0)</f>
        <v>241.66</v>
      </c>
      <c r="BG292" s="230">
        <f>IF(N292="zákl. prenesená",J292,0)</f>
        <v>0</v>
      </c>
      <c r="BH292" s="230">
        <f>IF(N292="zníž. prenesená",J292,0)</f>
        <v>0</v>
      </c>
      <c r="BI292" s="230">
        <f>IF(N292="nulová",J292,0)</f>
        <v>0</v>
      </c>
      <c r="BJ292" s="14" t="s">
        <v>166</v>
      </c>
      <c r="BK292" s="230">
        <f>ROUND(I292*H292,2)</f>
        <v>241.66</v>
      </c>
      <c r="BL292" s="14" t="s">
        <v>195</v>
      </c>
      <c r="BM292" s="229" t="s">
        <v>678</v>
      </c>
    </row>
    <row r="293" s="2" customFormat="1" ht="16.5" customHeight="1">
      <c r="A293" s="29"/>
      <c r="B293" s="30"/>
      <c r="C293" s="231" t="s">
        <v>679</v>
      </c>
      <c r="D293" s="231" t="s">
        <v>192</v>
      </c>
      <c r="E293" s="232" t="s">
        <v>680</v>
      </c>
      <c r="F293" s="233" t="s">
        <v>681</v>
      </c>
      <c r="G293" s="234" t="s">
        <v>189</v>
      </c>
      <c r="H293" s="235">
        <v>0</v>
      </c>
      <c r="I293" s="236">
        <v>168.30000000000001</v>
      </c>
      <c r="J293" s="236">
        <f>ROUND(I293*H293,2)</f>
        <v>0</v>
      </c>
      <c r="K293" s="237"/>
      <c r="L293" s="238"/>
      <c r="M293" s="239" t="s">
        <v>1</v>
      </c>
      <c r="N293" s="240" t="s">
        <v>41</v>
      </c>
      <c r="O293" s="227">
        <v>0</v>
      </c>
      <c r="P293" s="227">
        <f>O293*H293</f>
        <v>0</v>
      </c>
      <c r="Q293" s="227">
        <v>0</v>
      </c>
      <c r="R293" s="227">
        <f>Q293*H293</f>
        <v>0</v>
      </c>
      <c r="S293" s="227">
        <v>0</v>
      </c>
      <c r="T293" s="228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229" t="s">
        <v>222</v>
      </c>
      <c r="AT293" s="229" t="s">
        <v>192</v>
      </c>
      <c r="AU293" s="229" t="s">
        <v>166</v>
      </c>
      <c r="AY293" s="14" t="s">
        <v>158</v>
      </c>
      <c r="BE293" s="230">
        <f>IF(N293="základná",J293,0)</f>
        <v>0</v>
      </c>
      <c r="BF293" s="230">
        <f>IF(N293="znížená",J293,0)</f>
        <v>0</v>
      </c>
      <c r="BG293" s="230">
        <f>IF(N293="zákl. prenesená",J293,0)</f>
        <v>0</v>
      </c>
      <c r="BH293" s="230">
        <f>IF(N293="zníž. prenesená",J293,0)</f>
        <v>0</v>
      </c>
      <c r="BI293" s="230">
        <f>IF(N293="nulová",J293,0)</f>
        <v>0</v>
      </c>
      <c r="BJ293" s="14" t="s">
        <v>166</v>
      </c>
      <c r="BK293" s="230">
        <f>ROUND(I293*H293,2)</f>
        <v>0</v>
      </c>
      <c r="BL293" s="14" t="s">
        <v>195</v>
      </c>
      <c r="BM293" s="229" t="s">
        <v>682</v>
      </c>
    </row>
    <row r="294" s="2" customFormat="1" ht="16.5" customHeight="1">
      <c r="A294" s="29"/>
      <c r="B294" s="30"/>
      <c r="C294" s="231" t="s">
        <v>410</v>
      </c>
      <c r="D294" s="231" t="s">
        <v>192</v>
      </c>
      <c r="E294" s="232" t="s">
        <v>683</v>
      </c>
      <c r="F294" s="233" t="s">
        <v>684</v>
      </c>
      <c r="G294" s="234" t="s">
        <v>189</v>
      </c>
      <c r="H294" s="235">
        <v>9</v>
      </c>
      <c r="I294" s="236">
        <v>176.11000000000001</v>
      </c>
      <c r="J294" s="236">
        <f>ROUND(I294*H294,2)</f>
        <v>1584.99</v>
      </c>
      <c r="K294" s="237"/>
      <c r="L294" s="238"/>
      <c r="M294" s="239" t="s">
        <v>1</v>
      </c>
      <c r="N294" s="240" t="s">
        <v>41</v>
      </c>
      <c r="O294" s="227">
        <v>0</v>
      </c>
      <c r="P294" s="227">
        <f>O294*H294</f>
        <v>0</v>
      </c>
      <c r="Q294" s="227">
        <v>0</v>
      </c>
      <c r="R294" s="227">
        <f>Q294*H294</f>
        <v>0</v>
      </c>
      <c r="S294" s="227">
        <v>0</v>
      </c>
      <c r="T294" s="228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229" t="s">
        <v>222</v>
      </c>
      <c r="AT294" s="229" t="s">
        <v>192</v>
      </c>
      <c r="AU294" s="229" t="s">
        <v>166</v>
      </c>
      <c r="AY294" s="14" t="s">
        <v>158</v>
      </c>
      <c r="BE294" s="230">
        <f>IF(N294="základná",J294,0)</f>
        <v>0</v>
      </c>
      <c r="BF294" s="230">
        <f>IF(N294="znížená",J294,0)</f>
        <v>1584.99</v>
      </c>
      <c r="BG294" s="230">
        <f>IF(N294="zákl. prenesená",J294,0)</f>
        <v>0</v>
      </c>
      <c r="BH294" s="230">
        <f>IF(N294="zníž. prenesená",J294,0)</f>
        <v>0</v>
      </c>
      <c r="BI294" s="230">
        <f>IF(N294="nulová",J294,0)</f>
        <v>0</v>
      </c>
      <c r="BJ294" s="14" t="s">
        <v>166</v>
      </c>
      <c r="BK294" s="230">
        <f>ROUND(I294*H294,2)</f>
        <v>1584.99</v>
      </c>
      <c r="BL294" s="14" t="s">
        <v>195</v>
      </c>
      <c r="BM294" s="229" t="s">
        <v>685</v>
      </c>
    </row>
    <row r="295" s="2" customFormat="1" ht="16.5" customHeight="1">
      <c r="A295" s="29"/>
      <c r="B295" s="30"/>
      <c r="C295" s="231" t="s">
        <v>686</v>
      </c>
      <c r="D295" s="231" t="s">
        <v>192</v>
      </c>
      <c r="E295" s="232" t="s">
        <v>687</v>
      </c>
      <c r="F295" s="233" t="s">
        <v>688</v>
      </c>
      <c r="G295" s="234" t="s">
        <v>189</v>
      </c>
      <c r="H295" s="235">
        <v>2</v>
      </c>
      <c r="I295" s="236">
        <v>273.45999999999998</v>
      </c>
      <c r="J295" s="236">
        <f>ROUND(I295*H295,2)</f>
        <v>546.91999999999996</v>
      </c>
      <c r="K295" s="237"/>
      <c r="L295" s="238"/>
      <c r="M295" s="239" t="s">
        <v>1</v>
      </c>
      <c r="N295" s="240" t="s">
        <v>41</v>
      </c>
      <c r="O295" s="227">
        <v>0</v>
      </c>
      <c r="P295" s="227">
        <f>O295*H295</f>
        <v>0</v>
      </c>
      <c r="Q295" s="227">
        <v>0</v>
      </c>
      <c r="R295" s="227">
        <f>Q295*H295</f>
        <v>0</v>
      </c>
      <c r="S295" s="227">
        <v>0</v>
      </c>
      <c r="T295" s="228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229" t="s">
        <v>222</v>
      </c>
      <c r="AT295" s="229" t="s">
        <v>192</v>
      </c>
      <c r="AU295" s="229" t="s">
        <v>166</v>
      </c>
      <c r="AY295" s="14" t="s">
        <v>158</v>
      </c>
      <c r="BE295" s="230">
        <f>IF(N295="základná",J295,0)</f>
        <v>0</v>
      </c>
      <c r="BF295" s="230">
        <f>IF(N295="znížená",J295,0)</f>
        <v>546.91999999999996</v>
      </c>
      <c r="BG295" s="230">
        <f>IF(N295="zákl. prenesená",J295,0)</f>
        <v>0</v>
      </c>
      <c r="BH295" s="230">
        <f>IF(N295="zníž. prenesená",J295,0)</f>
        <v>0</v>
      </c>
      <c r="BI295" s="230">
        <f>IF(N295="nulová",J295,0)</f>
        <v>0</v>
      </c>
      <c r="BJ295" s="14" t="s">
        <v>166</v>
      </c>
      <c r="BK295" s="230">
        <f>ROUND(I295*H295,2)</f>
        <v>546.91999999999996</v>
      </c>
      <c r="BL295" s="14" t="s">
        <v>195</v>
      </c>
      <c r="BM295" s="229" t="s">
        <v>689</v>
      </c>
    </row>
    <row r="296" s="2" customFormat="1" ht="16.5" customHeight="1">
      <c r="A296" s="29"/>
      <c r="B296" s="30"/>
      <c r="C296" s="231" t="s">
        <v>413</v>
      </c>
      <c r="D296" s="231" t="s">
        <v>192</v>
      </c>
      <c r="E296" s="232" t="s">
        <v>690</v>
      </c>
      <c r="F296" s="233" t="s">
        <v>691</v>
      </c>
      <c r="G296" s="234" t="s">
        <v>189</v>
      </c>
      <c r="H296" s="235">
        <v>1</v>
      </c>
      <c r="I296" s="236">
        <v>354.44</v>
      </c>
      <c r="J296" s="236">
        <f>ROUND(I296*H296,2)</f>
        <v>354.44</v>
      </c>
      <c r="K296" s="237"/>
      <c r="L296" s="238"/>
      <c r="M296" s="239" t="s">
        <v>1</v>
      </c>
      <c r="N296" s="240" t="s">
        <v>41</v>
      </c>
      <c r="O296" s="227">
        <v>0</v>
      </c>
      <c r="P296" s="227">
        <f>O296*H296</f>
        <v>0</v>
      </c>
      <c r="Q296" s="227">
        <v>0</v>
      </c>
      <c r="R296" s="227">
        <f>Q296*H296</f>
        <v>0</v>
      </c>
      <c r="S296" s="227">
        <v>0</v>
      </c>
      <c r="T296" s="228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229" t="s">
        <v>222</v>
      </c>
      <c r="AT296" s="229" t="s">
        <v>192</v>
      </c>
      <c r="AU296" s="229" t="s">
        <v>166</v>
      </c>
      <c r="AY296" s="14" t="s">
        <v>158</v>
      </c>
      <c r="BE296" s="230">
        <f>IF(N296="základná",J296,0)</f>
        <v>0</v>
      </c>
      <c r="BF296" s="230">
        <f>IF(N296="znížená",J296,0)</f>
        <v>354.44</v>
      </c>
      <c r="BG296" s="230">
        <f>IF(N296="zákl. prenesená",J296,0)</f>
        <v>0</v>
      </c>
      <c r="BH296" s="230">
        <f>IF(N296="zníž. prenesená",J296,0)</f>
        <v>0</v>
      </c>
      <c r="BI296" s="230">
        <f>IF(N296="nulová",J296,0)</f>
        <v>0</v>
      </c>
      <c r="BJ296" s="14" t="s">
        <v>166</v>
      </c>
      <c r="BK296" s="230">
        <f>ROUND(I296*H296,2)</f>
        <v>354.44</v>
      </c>
      <c r="BL296" s="14" t="s">
        <v>195</v>
      </c>
      <c r="BM296" s="229" t="s">
        <v>692</v>
      </c>
    </row>
    <row r="297" s="2" customFormat="1" ht="16.5" customHeight="1">
      <c r="A297" s="29"/>
      <c r="B297" s="30"/>
      <c r="C297" s="231" t="s">
        <v>693</v>
      </c>
      <c r="D297" s="231" t="s">
        <v>192</v>
      </c>
      <c r="E297" s="232" t="s">
        <v>694</v>
      </c>
      <c r="F297" s="233" t="s">
        <v>695</v>
      </c>
      <c r="G297" s="234" t="s">
        <v>189</v>
      </c>
      <c r="H297" s="235">
        <v>1</v>
      </c>
      <c r="I297" s="236">
        <v>800</v>
      </c>
      <c r="J297" s="236">
        <f>ROUND(I297*H297,2)</f>
        <v>800</v>
      </c>
      <c r="K297" s="237"/>
      <c r="L297" s="238"/>
      <c r="M297" s="239" t="s">
        <v>1</v>
      </c>
      <c r="N297" s="240" t="s">
        <v>41</v>
      </c>
      <c r="O297" s="227">
        <v>0</v>
      </c>
      <c r="P297" s="227">
        <f>O297*H297</f>
        <v>0</v>
      </c>
      <c r="Q297" s="227">
        <v>0</v>
      </c>
      <c r="R297" s="227">
        <f>Q297*H297</f>
        <v>0</v>
      </c>
      <c r="S297" s="227">
        <v>0</v>
      </c>
      <c r="T297" s="228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229" t="s">
        <v>222</v>
      </c>
      <c r="AT297" s="229" t="s">
        <v>192</v>
      </c>
      <c r="AU297" s="229" t="s">
        <v>166</v>
      </c>
      <c r="AY297" s="14" t="s">
        <v>158</v>
      </c>
      <c r="BE297" s="230">
        <f>IF(N297="základná",J297,0)</f>
        <v>0</v>
      </c>
      <c r="BF297" s="230">
        <f>IF(N297="znížená",J297,0)</f>
        <v>800</v>
      </c>
      <c r="BG297" s="230">
        <f>IF(N297="zákl. prenesená",J297,0)</f>
        <v>0</v>
      </c>
      <c r="BH297" s="230">
        <f>IF(N297="zníž. prenesená",J297,0)</f>
        <v>0</v>
      </c>
      <c r="BI297" s="230">
        <f>IF(N297="nulová",J297,0)</f>
        <v>0</v>
      </c>
      <c r="BJ297" s="14" t="s">
        <v>166</v>
      </c>
      <c r="BK297" s="230">
        <f>ROUND(I297*H297,2)</f>
        <v>800</v>
      </c>
      <c r="BL297" s="14" t="s">
        <v>195</v>
      </c>
      <c r="BM297" s="229" t="s">
        <v>696</v>
      </c>
    </row>
    <row r="298" s="2" customFormat="1" ht="16.5" customHeight="1">
      <c r="A298" s="29"/>
      <c r="B298" s="30"/>
      <c r="C298" s="231" t="s">
        <v>697</v>
      </c>
      <c r="D298" s="231" t="s">
        <v>192</v>
      </c>
      <c r="E298" s="232" t="s">
        <v>698</v>
      </c>
      <c r="F298" s="233" t="s">
        <v>699</v>
      </c>
      <c r="G298" s="234" t="s">
        <v>189</v>
      </c>
      <c r="H298" s="235">
        <v>2</v>
      </c>
      <c r="I298" s="236">
        <v>452.41000000000002</v>
      </c>
      <c r="J298" s="236">
        <f>ROUND(I298*H298,2)</f>
        <v>904.82000000000005</v>
      </c>
      <c r="K298" s="237"/>
      <c r="L298" s="238"/>
      <c r="M298" s="239" t="s">
        <v>1</v>
      </c>
      <c r="N298" s="240" t="s">
        <v>41</v>
      </c>
      <c r="O298" s="227">
        <v>0</v>
      </c>
      <c r="P298" s="227">
        <f>O298*H298</f>
        <v>0</v>
      </c>
      <c r="Q298" s="227">
        <v>0</v>
      </c>
      <c r="R298" s="227">
        <f>Q298*H298</f>
        <v>0</v>
      </c>
      <c r="S298" s="227">
        <v>0</v>
      </c>
      <c r="T298" s="228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229" t="s">
        <v>222</v>
      </c>
      <c r="AT298" s="229" t="s">
        <v>192</v>
      </c>
      <c r="AU298" s="229" t="s">
        <v>166</v>
      </c>
      <c r="AY298" s="14" t="s">
        <v>158</v>
      </c>
      <c r="BE298" s="230">
        <f>IF(N298="základná",J298,0)</f>
        <v>0</v>
      </c>
      <c r="BF298" s="230">
        <f>IF(N298="znížená",J298,0)</f>
        <v>904.82000000000005</v>
      </c>
      <c r="BG298" s="230">
        <f>IF(N298="zákl. prenesená",J298,0)</f>
        <v>0</v>
      </c>
      <c r="BH298" s="230">
        <f>IF(N298="zníž. prenesená",J298,0)</f>
        <v>0</v>
      </c>
      <c r="BI298" s="230">
        <f>IF(N298="nulová",J298,0)</f>
        <v>0</v>
      </c>
      <c r="BJ298" s="14" t="s">
        <v>166</v>
      </c>
      <c r="BK298" s="230">
        <f>ROUND(I298*H298,2)</f>
        <v>904.82000000000005</v>
      </c>
      <c r="BL298" s="14" t="s">
        <v>195</v>
      </c>
      <c r="BM298" s="229" t="s">
        <v>700</v>
      </c>
    </row>
    <row r="299" s="2" customFormat="1" ht="16.5" customHeight="1">
      <c r="A299" s="29"/>
      <c r="B299" s="30"/>
      <c r="C299" s="231" t="s">
        <v>417</v>
      </c>
      <c r="D299" s="231" t="s">
        <v>192</v>
      </c>
      <c r="E299" s="232" t="s">
        <v>701</v>
      </c>
      <c r="F299" s="233" t="s">
        <v>702</v>
      </c>
      <c r="G299" s="234" t="s">
        <v>189</v>
      </c>
      <c r="H299" s="235">
        <v>2</v>
      </c>
      <c r="I299" s="236">
        <v>507.17000000000002</v>
      </c>
      <c r="J299" s="236">
        <f>ROUND(I299*H299,2)</f>
        <v>1014.34</v>
      </c>
      <c r="K299" s="237"/>
      <c r="L299" s="238"/>
      <c r="M299" s="239" t="s">
        <v>1</v>
      </c>
      <c r="N299" s="240" t="s">
        <v>41</v>
      </c>
      <c r="O299" s="227">
        <v>0</v>
      </c>
      <c r="P299" s="227">
        <f>O299*H299</f>
        <v>0</v>
      </c>
      <c r="Q299" s="227">
        <v>0</v>
      </c>
      <c r="R299" s="227">
        <f>Q299*H299</f>
        <v>0</v>
      </c>
      <c r="S299" s="227">
        <v>0</v>
      </c>
      <c r="T299" s="228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229" t="s">
        <v>222</v>
      </c>
      <c r="AT299" s="229" t="s">
        <v>192</v>
      </c>
      <c r="AU299" s="229" t="s">
        <v>166</v>
      </c>
      <c r="AY299" s="14" t="s">
        <v>158</v>
      </c>
      <c r="BE299" s="230">
        <f>IF(N299="základná",J299,0)</f>
        <v>0</v>
      </c>
      <c r="BF299" s="230">
        <f>IF(N299="znížená",J299,0)</f>
        <v>1014.34</v>
      </c>
      <c r="BG299" s="230">
        <f>IF(N299="zákl. prenesená",J299,0)</f>
        <v>0</v>
      </c>
      <c r="BH299" s="230">
        <f>IF(N299="zníž. prenesená",J299,0)</f>
        <v>0</v>
      </c>
      <c r="BI299" s="230">
        <f>IF(N299="nulová",J299,0)</f>
        <v>0</v>
      </c>
      <c r="BJ299" s="14" t="s">
        <v>166</v>
      </c>
      <c r="BK299" s="230">
        <f>ROUND(I299*H299,2)</f>
        <v>1014.34</v>
      </c>
      <c r="BL299" s="14" t="s">
        <v>195</v>
      </c>
      <c r="BM299" s="229" t="s">
        <v>703</v>
      </c>
    </row>
    <row r="300" s="2" customFormat="1" ht="16.5" customHeight="1">
      <c r="A300" s="29"/>
      <c r="B300" s="30"/>
      <c r="C300" s="231" t="s">
        <v>509</v>
      </c>
      <c r="D300" s="231" t="s">
        <v>192</v>
      </c>
      <c r="E300" s="232" t="s">
        <v>704</v>
      </c>
      <c r="F300" s="233" t="s">
        <v>705</v>
      </c>
      <c r="G300" s="234" t="s">
        <v>189</v>
      </c>
      <c r="H300" s="235">
        <v>1</v>
      </c>
      <c r="I300" s="236">
        <v>340.07999999999998</v>
      </c>
      <c r="J300" s="236">
        <f>ROUND(I300*H300,2)</f>
        <v>340.07999999999998</v>
      </c>
      <c r="K300" s="237"/>
      <c r="L300" s="238"/>
      <c r="M300" s="239" t="s">
        <v>1</v>
      </c>
      <c r="N300" s="240" t="s">
        <v>41</v>
      </c>
      <c r="O300" s="227">
        <v>0</v>
      </c>
      <c r="P300" s="227">
        <f>O300*H300</f>
        <v>0</v>
      </c>
      <c r="Q300" s="227">
        <v>0</v>
      </c>
      <c r="R300" s="227">
        <f>Q300*H300</f>
        <v>0</v>
      </c>
      <c r="S300" s="227">
        <v>0</v>
      </c>
      <c r="T300" s="228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229" t="s">
        <v>222</v>
      </c>
      <c r="AT300" s="229" t="s">
        <v>192</v>
      </c>
      <c r="AU300" s="229" t="s">
        <v>166</v>
      </c>
      <c r="AY300" s="14" t="s">
        <v>158</v>
      </c>
      <c r="BE300" s="230">
        <f>IF(N300="základná",J300,0)</f>
        <v>0</v>
      </c>
      <c r="BF300" s="230">
        <f>IF(N300="znížená",J300,0)</f>
        <v>340.07999999999998</v>
      </c>
      <c r="BG300" s="230">
        <f>IF(N300="zákl. prenesená",J300,0)</f>
        <v>0</v>
      </c>
      <c r="BH300" s="230">
        <f>IF(N300="zníž. prenesená",J300,0)</f>
        <v>0</v>
      </c>
      <c r="BI300" s="230">
        <f>IF(N300="nulová",J300,0)</f>
        <v>0</v>
      </c>
      <c r="BJ300" s="14" t="s">
        <v>166</v>
      </c>
      <c r="BK300" s="230">
        <f>ROUND(I300*H300,2)</f>
        <v>340.07999999999998</v>
      </c>
      <c r="BL300" s="14" t="s">
        <v>195</v>
      </c>
      <c r="BM300" s="229" t="s">
        <v>706</v>
      </c>
    </row>
    <row r="301" s="2" customFormat="1" ht="16.5" customHeight="1">
      <c r="A301" s="29"/>
      <c r="B301" s="30"/>
      <c r="C301" s="231" t="s">
        <v>707</v>
      </c>
      <c r="D301" s="231" t="s">
        <v>192</v>
      </c>
      <c r="E301" s="232" t="s">
        <v>708</v>
      </c>
      <c r="F301" s="233" t="s">
        <v>709</v>
      </c>
      <c r="G301" s="234" t="s">
        <v>189</v>
      </c>
      <c r="H301" s="235">
        <v>1</v>
      </c>
      <c r="I301" s="236">
        <v>522.19000000000005</v>
      </c>
      <c r="J301" s="236">
        <f>ROUND(I301*H301,2)</f>
        <v>522.19000000000005</v>
      </c>
      <c r="K301" s="237"/>
      <c r="L301" s="238"/>
      <c r="M301" s="239" t="s">
        <v>1</v>
      </c>
      <c r="N301" s="240" t="s">
        <v>41</v>
      </c>
      <c r="O301" s="227">
        <v>0</v>
      </c>
      <c r="P301" s="227">
        <f>O301*H301</f>
        <v>0</v>
      </c>
      <c r="Q301" s="227">
        <v>0</v>
      </c>
      <c r="R301" s="227">
        <f>Q301*H301</f>
        <v>0</v>
      </c>
      <c r="S301" s="227">
        <v>0</v>
      </c>
      <c r="T301" s="228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29" t="s">
        <v>222</v>
      </c>
      <c r="AT301" s="229" t="s">
        <v>192</v>
      </c>
      <c r="AU301" s="229" t="s">
        <v>166</v>
      </c>
      <c r="AY301" s="14" t="s">
        <v>158</v>
      </c>
      <c r="BE301" s="230">
        <f>IF(N301="základná",J301,0)</f>
        <v>0</v>
      </c>
      <c r="BF301" s="230">
        <f>IF(N301="znížená",J301,0)</f>
        <v>522.19000000000005</v>
      </c>
      <c r="BG301" s="230">
        <f>IF(N301="zákl. prenesená",J301,0)</f>
        <v>0</v>
      </c>
      <c r="BH301" s="230">
        <f>IF(N301="zníž. prenesená",J301,0)</f>
        <v>0</v>
      </c>
      <c r="BI301" s="230">
        <f>IF(N301="nulová",J301,0)</f>
        <v>0</v>
      </c>
      <c r="BJ301" s="14" t="s">
        <v>166</v>
      </c>
      <c r="BK301" s="230">
        <f>ROUND(I301*H301,2)</f>
        <v>522.19000000000005</v>
      </c>
      <c r="BL301" s="14" t="s">
        <v>195</v>
      </c>
      <c r="BM301" s="229" t="s">
        <v>710</v>
      </c>
    </row>
    <row r="302" s="2" customFormat="1" ht="21.75" customHeight="1">
      <c r="A302" s="29"/>
      <c r="B302" s="30"/>
      <c r="C302" s="218" t="s">
        <v>513</v>
      </c>
      <c r="D302" s="218" t="s">
        <v>161</v>
      </c>
      <c r="E302" s="219" t="s">
        <v>711</v>
      </c>
      <c r="F302" s="220" t="s">
        <v>712</v>
      </c>
      <c r="G302" s="221" t="s">
        <v>189</v>
      </c>
      <c r="H302" s="222">
        <v>1</v>
      </c>
      <c r="I302" s="223">
        <v>600</v>
      </c>
      <c r="J302" s="223">
        <f>ROUND(I302*H302,2)</f>
        <v>600</v>
      </c>
      <c r="K302" s="224"/>
      <c r="L302" s="35"/>
      <c r="M302" s="225" t="s">
        <v>1</v>
      </c>
      <c r="N302" s="226" t="s">
        <v>41</v>
      </c>
      <c r="O302" s="227">
        <v>0</v>
      </c>
      <c r="P302" s="227">
        <f>O302*H302</f>
        <v>0</v>
      </c>
      <c r="Q302" s="227">
        <v>0</v>
      </c>
      <c r="R302" s="227">
        <f>Q302*H302</f>
        <v>0</v>
      </c>
      <c r="S302" s="227">
        <v>0</v>
      </c>
      <c r="T302" s="228">
        <f>S302*H302</f>
        <v>0</v>
      </c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R302" s="229" t="s">
        <v>195</v>
      </c>
      <c r="AT302" s="229" t="s">
        <v>161</v>
      </c>
      <c r="AU302" s="229" t="s">
        <v>166</v>
      </c>
      <c r="AY302" s="14" t="s">
        <v>158</v>
      </c>
      <c r="BE302" s="230">
        <f>IF(N302="základná",J302,0)</f>
        <v>0</v>
      </c>
      <c r="BF302" s="230">
        <f>IF(N302="znížená",J302,0)</f>
        <v>600</v>
      </c>
      <c r="BG302" s="230">
        <f>IF(N302="zákl. prenesená",J302,0)</f>
        <v>0</v>
      </c>
      <c r="BH302" s="230">
        <f>IF(N302="zníž. prenesená",J302,0)</f>
        <v>0</v>
      </c>
      <c r="BI302" s="230">
        <f>IF(N302="nulová",J302,0)</f>
        <v>0</v>
      </c>
      <c r="BJ302" s="14" t="s">
        <v>166</v>
      </c>
      <c r="BK302" s="230">
        <f>ROUND(I302*H302,2)</f>
        <v>600</v>
      </c>
      <c r="BL302" s="14" t="s">
        <v>195</v>
      </c>
      <c r="BM302" s="229" t="s">
        <v>713</v>
      </c>
    </row>
    <row r="303" s="2" customFormat="1" ht="21.75" customHeight="1">
      <c r="A303" s="29"/>
      <c r="B303" s="30"/>
      <c r="C303" s="218" t="s">
        <v>714</v>
      </c>
      <c r="D303" s="218" t="s">
        <v>161</v>
      </c>
      <c r="E303" s="219" t="s">
        <v>715</v>
      </c>
      <c r="F303" s="220" t="s">
        <v>716</v>
      </c>
      <c r="G303" s="221" t="s">
        <v>189</v>
      </c>
      <c r="H303" s="222">
        <v>1</v>
      </c>
      <c r="I303" s="223">
        <v>700</v>
      </c>
      <c r="J303" s="223">
        <f>ROUND(I303*H303,2)</f>
        <v>700</v>
      </c>
      <c r="K303" s="224"/>
      <c r="L303" s="35"/>
      <c r="M303" s="225" t="s">
        <v>1</v>
      </c>
      <c r="N303" s="226" t="s">
        <v>41</v>
      </c>
      <c r="O303" s="227">
        <v>0</v>
      </c>
      <c r="P303" s="227">
        <f>O303*H303</f>
        <v>0</v>
      </c>
      <c r="Q303" s="227">
        <v>0</v>
      </c>
      <c r="R303" s="227">
        <f>Q303*H303</f>
        <v>0</v>
      </c>
      <c r="S303" s="227">
        <v>0</v>
      </c>
      <c r="T303" s="228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229" t="s">
        <v>195</v>
      </c>
      <c r="AT303" s="229" t="s">
        <v>161</v>
      </c>
      <c r="AU303" s="229" t="s">
        <v>166</v>
      </c>
      <c r="AY303" s="14" t="s">
        <v>158</v>
      </c>
      <c r="BE303" s="230">
        <f>IF(N303="základná",J303,0)</f>
        <v>0</v>
      </c>
      <c r="BF303" s="230">
        <f>IF(N303="znížená",J303,0)</f>
        <v>700</v>
      </c>
      <c r="BG303" s="230">
        <f>IF(N303="zákl. prenesená",J303,0)</f>
        <v>0</v>
      </c>
      <c r="BH303" s="230">
        <f>IF(N303="zníž. prenesená",J303,0)</f>
        <v>0</v>
      </c>
      <c r="BI303" s="230">
        <f>IF(N303="nulová",J303,0)</f>
        <v>0</v>
      </c>
      <c r="BJ303" s="14" t="s">
        <v>166</v>
      </c>
      <c r="BK303" s="230">
        <f>ROUND(I303*H303,2)</f>
        <v>700</v>
      </c>
      <c r="BL303" s="14" t="s">
        <v>195</v>
      </c>
      <c r="BM303" s="229" t="s">
        <v>717</v>
      </c>
    </row>
    <row r="304" s="2" customFormat="1" ht="21.75" customHeight="1">
      <c r="A304" s="29"/>
      <c r="B304" s="30"/>
      <c r="C304" s="218" t="s">
        <v>502</v>
      </c>
      <c r="D304" s="218" t="s">
        <v>161</v>
      </c>
      <c r="E304" s="219" t="s">
        <v>718</v>
      </c>
      <c r="F304" s="220" t="s">
        <v>719</v>
      </c>
      <c r="G304" s="221" t="s">
        <v>189</v>
      </c>
      <c r="H304" s="222">
        <v>2</v>
      </c>
      <c r="I304" s="223">
        <v>1400</v>
      </c>
      <c r="J304" s="223">
        <f>ROUND(I304*H304,2)</f>
        <v>2800</v>
      </c>
      <c r="K304" s="224"/>
      <c r="L304" s="35"/>
      <c r="M304" s="225" t="s">
        <v>1</v>
      </c>
      <c r="N304" s="226" t="s">
        <v>41</v>
      </c>
      <c r="O304" s="227">
        <v>0</v>
      </c>
      <c r="P304" s="227">
        <f>O304*H304</f>
        <v>0</v>
      </c>
      <c r="Q304" s="227">
        <v>0</v>
      </c>
      <c r="R304" s="227">
        <f>Q304*H304</f>
        <v>0</v>
      </c>
      <c r="S304" s="227">
        <v>0</v>
      </c>
      <c r="T304" s="228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229" t="s">
        <v>195</v>
      </c>
      <c r="AT304" s="229" t="s">
        <v>161</v>
      </c>
      <c r="AU304" s="229" t="s">
        <v>166</v>
      </c>
      <c r="AY304" s="14" t="s">
        <v>158</v>
      </c>
      <c r="BE304" s="230">
        <f>IF(N304="základná",J304,0)</f>
        <v>0</v>
      </c>
      <c r="BF304" s="230">
        <f>IF(N304="znížená",J304,0)</f>
        <v>2800</v>
      </c>
      <c r="BG304" s="230">
        <f>IF(N304="zákl. prenesená",J304,0)</f>
        <v>0</v>
      </c>
      <c r="BH304" s="230">
        <f>IF(N304="zníž. prenesená",J304,0)</f>
        <v>0</v>
      </c>
      <c r="BI304" s="230">
        <f>IF(N304="nulová",J304,0)</f>
        <v>0</v>
      </c>
      <c r="BJ304" s="14" t="s">
        <v>166</v>
      </c>
      <c r="BK304" s="230">
        <f>ROUND(I304*H304,2)</f>
        <v>2800</v>
      </c>
      <c r="BL304" s="14" t="s">
        <v>195</v>
      </c>
      <c r="BM304" s="229" t="s">
        <v>720</v>
      </c>
    </row>
    <row r="305" s="2" customFormat="1" ht="24.15" customHeight="1">
      <c r="A305" s="29"/>
      <c r="B305" s="30"/>
      <c r="C305" s="218" t="s">
        <v>721</v>
      </c>
      <c r="D305" s="218" t="s">
        <v>161</v>
      </c>
      <c r="E305" s="219" t="s">
        <v>722</v>
      </c>
      <c r="F305" s="220" t="s">
        <v>723</v>
      </c>
      <c r="G305" s="221" t="s">
        <v>189</v>
      </c>
      <c r="H305" s="222">
        <v>2</v>
      </c>
      <c r="I305" s="223">
        <v>4500</v>
      </c>
      <c r="J305" s="223">
        <f>ROUND(I305*H305,2)</f>
        <v>9000</v>
      </c>
      <c r="K305" s="224"/>
      <c r="L305" s="35"/>
      <c r="M305" s="225" t="s">
        <v>1</v>
      </c>
      <c r="N305" s="226" t="s">
        <v>41</v>
      </c>
      <c r="O305" s="227">
        <v>0</v>
      </c>
      <c r="P305" s="227">
        <f>O305*H305</f>
        <v>0</v>
      </c>
      <c r="Q305" s="227">
        <v>0</v>
      </c>
      <c r="R305" s="227">
        <f>Q305*H305</f>
        <v>0</v>
      </c>
      <c r="S305" s="227">
        <v>0</v>
      </c>
      <c r="T305" s="228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229" t="s">
        <v>195</v>
      </c>
      <c r="AT305" s="229" t="s">
        <v>161</v>
      </c>
      <c r="AU305" s="229" t="s">
        <v>166</v>
      </c>
      <c r="AY305" s="14" t="s">
        <v>158</v>
      </c>
      <c r="BE305" s="230">
        <f>IF(N305="základná",J305,0)</f>
        <v>0</v>
      </c>
      <c r="BF305" s="230">
        <f>IF(N305="znížená",J305,0)</f>
        <v>9000</v>
      </c>
      <c r="BG305" s="230">
        <f>IF(N305="zákl. prenesená",J305,0)</f>
        <v>0</v>
      </c>
      <c r="BH305" s="230">
        <f>IF(N305="zníž. prenesená",J305,0)</f>
        <v>0</v>
      </c>
      <c r="BI305" s="230">
        <f>IF(N305="nulová",J305,0)</f>
        <v>0</v>
      </c>
      <c r="BJ305" s="14" t="s">
        <v>166</v>
      </c>
      <c r="BK305" s="230">
        <f>ROUND(I305*H305,2)</f>
        <v>9000</v>
      </c>
      <c r="BL305" s="14" t="s">
        <v>195</v>
      </c>
      <c r="BM305" s="229" t="s">
        <v>724</v>
      </c>
    </row>
    <row r="306" s="2" customFormat="1" ht="16.5" customHeight="1">
      <c r="A306" s="29"/>
      <c r="B306" s="30"/>
      <c r="C306" s="218" t="s">
        <v>725</v>
      </c>
      <c r="D306" s="218" t="s">
        <v>161</v>
      </c>
      <c r="E306" s="219" t="s">
        <v>726</v>
      </c>
      <c r="F306" s="220" t="s">
        <v>727</v>
      </c>
      <c r="G306" s="221" t="s">
        <v>288</v>
      </c>
      <c r="H306" s="222">
        <v>82.646000000000001</v>
      </c>
      <c r="I306" s="223">
        <v>7</v>
      </c>
      <c r="J306" s="223">
        <f>ROUND(I306*H306,2)</f>
        <v>578.51999999999998</v>
      </c>
      <c r="K306" s="224"/>
      <c r="L306" s="35"/>
      <c r="M306" s="225" t="s">
        <v>1</v>
      </c>
      <c r="N306" s="226" t="s">
        <v>41</v>
      </c>
      <c r="O306" s="227">
        <v>0</v>
      </c>
      <c r="P306" s="227">
        <f>O306*H306</f>
        <v>0</v>
      </c>
      <c r="Q306" s="227">
        <v>0</v>
      </c>
      <c r="R306" s="227">
        <f>Q306*H306</f>
        <v>0</v>
      </c>
      <c r="S306" s="227">
        <v>0</v>
      </c>
      <c r="T306" s="228">
        <f>S306*H306</f>
        <v>0</v>
      </c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R306" s="229" t="s">
        <v>195</v>
      </c>
      <c r="AT306" s="229" t="s">
        <v>161</v>
      </c>
      <c r="AU306" s="229" t="s">
        <v>166</v>
      </c>
      <c r="AY306" s="14" t="s">
        <v>158</v>
      </c>
      <c r="BE306" s="230">
        <f>IF(N306="základná",J306,0)</f>
        <v>0</v>
      </c>
      <c r="BF306" s="230">
        <f>IF(N306="znížená",J306,0)</f>
        <v>578.51999999999998</v>
      </c>
      <c r="BG306" s="230">
        <f>IF(N306="zákl. prenesená",J306,0)</f>
        <v>0</v>
      </c>
      <c r="BH306" s="230">
        <f>IF(N306="zníž. prenesená",J306,0)</f>
        <v>0</v>
      </c>
      <c r="BI306" s="230">
        <f>IF(N306="nulová",J306,0)</f>
        <v>0</v>
      </c>
      <c r="BJ306" s="14" t="s">
        <v>166</v>
      </c>
      <c r="BK306" s="230">
        <f>ROUND(I306*H306,2)</f>
        <v>578.51999999999998</v>
      </c>
      <c r="BL306" s="14" t="s">
        <v>195</v>
      </c>
      <c r="BM306" s="229" t="s">
        <v>728</v>
      </c>
    </row>
    <row r="307" s="2" customFormat="1" ht="16.5" customHeight="1">
      <c r="A307" s="29"/>
      <c r="B307" s="30"/>
      <c r="C307" s="218" t="s">
        <v>428</v>
      </c>
      <c r="D307" s="218" t="s">
        <v>161</v>
      </c>
      <c r="E307" s="219" t="s">
        <v>729</v>
      </c>
      <c r="F307" s="220" t="s">
        <v>730</v>
      </c>
      <c r="G307" s="221" t="s">
        <v>288</v>
      </c>
      <c r="H307" s="222">
        <v>30.300000000000001</v>
      </c>
      <c r="I307" s="223">
        <v>18</v>
      </c>
      <c r="J307" s="223">
        <f>ROUND(I307*H307,2)</f>
        <v>545.39999999999998</v>
      </c>
      <c r="K307" s="224"/>
      <c r="L307" s="35"/>
      <c r="M307" s="225" t="s">
        <v>1</v>
      </c>
      <c r="N307" s="226" t="s">
        <v>41</v>
      </c>
      <c r="O307" s="227">
        <v>0</v>
      </c>
      <c r="P307" s="227">
        <f>O307*H307</f>
        <v>0</v>
      </c>
      <c r="Q307" s="227">
        <v>0</v>
      </c>
      <c r="R307" s="227">
        <f>Q307*H307</f>
        <v>0</v>
      </c>
      <c r="S307" s="227">
        <v>0</v>
      </c>
      <c r="T307" s="228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229" t="s">
        <v>195</v>
      </c>
      <c r="AT307" s="229" t="s">
        <v>161</v>
      </c>
      <c r="AU307" s="229" t="s">
        <v>166</v>
      </c>
      <c r="AY307" s="14" t="s">
        <v>158</v>
      </c>
      <c r="BE307" s="230">
        <f>IF(N307="základná",J307,0)</f>
        <v>0</v>
      </c>
      <c r="BF307" s="230">
        <f>IF(N307="znížená",J307,0)</f>
        <v>545.39999999999998</v>
      </c>
      <c r="BG307" s="230">
        <f>IF(N307="zákl. prenesená",J307,0)</f>
        <v>0</v>
      </c>
      <c r="BH307" s="230">
        <f>IF(N307="zníž. prenesená",J307,0)</f>
        <v>0</v>
      </c>
      <c r="BI307" s="230">
        <f>IF(N307="nulová",J307,0)</f>
        <v>0</v>
      </c>
      <c r="BJ307" s="14" t="s">
        <v>166</v>
      </c>
      <c r="BK307" s="230">
        <f>ROUND(I307*H307,2)</f>
        <v>545.39999999999998</v>
      </c>
      <c r="BL307" s="14" t="s">
        <v>195</v>
      </c>
      <c r="BM307" s="229" t="s">
        <v>731</v>
      </c>
    </row>
    <row r="308" s="2" customFormat="1" ht="16.5" customHeight="1">
      <c r="A308" s="29"/>
      <c r="B308" s="30"/>
      <c r="C308" s="231" t="s">
        <v>732</v>
      </c>
      <c r="D308" s="231" t="s">
        <v>192</v>
      </c>
      <c r="E308" s="232" t="s">
        <v>733</v>
      </c>
      <c r="F308" s="233" t="s">
        <v>734</v>
      </c>
      <c r="G308" s="234" t="s">
        <v>189</v>
      </c>
      <c r="H308" s="235">
        <v>1</v>
      </c>
      <c r="I308" s="236">
        <v>346.39999999999998</v>
      </c>
      <c r="J308" s="236">
        <f>ROUND(I308*H308,2)</f>
        <v>346.39999999999998</v>
      </c>
      <c r="K308" s="237"/>
      <c r="L308" s="238"/>
      <c r="M308" s="239" t="s">
        <v>1</v>
      </c>
      <c r="N308" s="240" t="s">
        <v>41</v>
      </c>
      <c r="O308" s="227">
        <v>0</v>
      </c>
      <c r="P308" s="227">
        <f>O308*H308</f>
        <v>0</v>
      </c>
      <c r="Q308" s="227">
        <v>0</v>
      </c>
      <c r="R308" s="227">
        <f>Q308*H308</f>
        <v>0</v>
      </c>
      <c r="S308" s="227">
        <v>0</v>
      </c>
      <c r="T308" s="228">
        <f>S308*H308</f>
        <v>0</v>
      </c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R308" s="229" t="s">
        <v>222</v>
      </c>
      <c r="AT308" s="229" t="s">
        <v>192</v>
      </c>
      <c r="AU308" s="229" t="s">
        <v>166</v>
      </c>
      <c r="AY308" s="14" t="s">
        <v>158</v>
      </c>
      <c r="BE308" s="230">
        <f>IF(N308="základná",J308,0)</f>
        <v>0</v>
      </c>
      <c r="BF308" s="230">
        <f>IF(N308="znížená",J308,0)</f>
        <v>346.39999999999998</v>
      </c>
      <c r="BG308" s="230">
        <f>IF(N308="zákl. prenesená",J308,0)</f>
        <v>0</v>
      </c>
      <c r="BH308" s="230">
        <f>IF(N308="zníž. prenesená",J308,0)</f>
        <v>0</v>
      </c>
      <c r="BI308" s="230">
        <f>IF(N308="nulová",J308,0)</f>
        <v>0</v>
      </c>
      <c r="BJ308" s="14" t="s">
        <v>166</v>
      </c>
      <c r="BK308" s="230">
        <f>ROUND(I308*H308,2)</f>
        <v>346.39999999999998</v>
      </c>
      <c r="BL308" s="14" t="s">
        <v>195</v>
      </c>
      <c r="BM308" s="229" t="s">
        <v>735</v>
      </c>
    </row>
    <row r="309" s="2" customFormat="1" ht="16.5" customHeight="1">
      <c r="A309" s="29"/>
      <c r="B309" s="30"/>
      <c r="C309" s="218" t="s">
        <v>516</v>
      </c>
      <c r="D309" s="218" t="s">
        <v>161</v>
      </c>
      <c r="E309" s="219" t="s">
        <v>736</v>
      </c>
      <c r="F309" s="220" t="s">
        <v>737</v>
      </c>
      <c r="G309" s="221" t="s">
        <v>189</v>
      </c>
      <c r="H309" s="222">
        <v>2</v>
      </c>
      <c r="I309" s="223">
        <v>25</v>
      </c>
      <c r="J309" s="223">
        <f>ROUND(I309*H309,2)</f>
        <v>50</v>
      </c>
      <c r="K309" s="224"/>
      <c r="L309" s="35"/>
      <c r="M309" s="225" t="s">
        <v>1</v>
      </c>
      <c r="N309" s="226" t="s">
        <v>41</v>
      </c>
      <c r="O309" s="227">
        <v>0</v>
      </c>
      <c r="P309" s="227">
        <f>O309*H309</f>
        <v>0</v>
      </c>
      <c r="Q309" s="227">
        <v>0</v>
      </c>
      <c r="R309" s="227">
        <f>Q309*H309</f>
        <v>0</v>
      </c>
      <c r="S309" s="227">
        <v>0</v>
      </c>
      <c r="T309" s="228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229" t="s">
        <v>195</v>
      </c>
      <c r="AT309" s="229" t="s">
        <v>161</v>
      </c>
      <c r="AU309" s="229" t="s">
        <v>166</v>
      </c>
      <c r="AY309" s="14" t="s">
        <v>158</v>
      </c>
      <c r="BE309" s="230">
        <f>IF(N309="základná",J309,0)</f>
        <v>0</v>
      </c>
      <c r="BF309" s="230">
        <f>IF(N309="znížená",J309,0)</f>
        <v>50</v>
      </c>
      <c r="BG309" s="230">
        <f>IF(N309="zákl. prenesená",J309,0)</f>
        <v>0</v>
      </c>
      <c r="BH309" s="230">
        <f>IF(N309="zníž. prenesená",J309,0)</f>
        <v>0</v>
      </c>
      <c r="BI309" s="230">
        <f>IF(N309="nulová",J309,0)</f>
        <v>0</v>
      </c>
      <c r="BJ309" s="14" t="s">
        <v>166</v>
      </c>
      <c r="BK309" s="230">
        <f>ROUND(I309*H309,2)</f>
        <v>50</v>
      </c>
      <c r="BL309" s="14" t="s">
        <v>195</v>
      </c>
      <c r="BM309" s="229" t="s">
        <v>738</v>
      </c>
    </row>
    <row r="310" s="2" customFormat="1" ht="24.15" customHeight="1">
      <c r="A310" s="29"/>
      <c r="B310" s="30"/>
      <c r="C310" s="231" t="s">
        <v>431</v>
      </c>
      <c r="D310" s="231" t="s">
        <v>192</v>
      </c>
      <c r="E310" s="232" t="s">
        <v>739</v>
      </c>
      <c r="F310" s="233" t="s">
        <v>740</v>
      </c>
      <c r="G310" s="234" t="s">
        <v>189</v>
      </c>
      <c r="H310" s="235">
        <v>2</v>
      </c>
      <c r="I310" s="236">
        <v>2400</v>
      </c>
      <c r="J310" s="236">
        <f>ROUND(I310*H310,2)</f>
        <v>4800</v>
      </c>
      <c r="K310" s="237"/>
      <c r="L310" s="238"/>
      <c r="M310" s="239" t="s">
        <v>1</v>
      </c>
      <c r="N310" s="240" t="s">
        <v>41</v>
      </c>
      <c r="O310" s="227">
        <v>0</v>
      </c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229" t="s">
        <v>222</v>
      </c>
      <c r="AT310" s="229" t="s">
        <v>192</v>
      </c>
      <c r="AU310" s="229" t="s">
        <v>166</v>
      </c>
      <c r="AY310" s="14" t="s">
        <v>158</v>
      </c>
      <c r="BE310" s="230">
        <f>IF(N310="základná",J310,0)</f>
        <v>0</v>
      </c>
      <c r="BF310" s="230">
        <f>IF(N310="znížená",J310,0)</f>
        <v>4800</v>
      </c>
      <c r="BG310" s="230">
        <f>IF(N310="zákl. prenesená",J310,0)</f>
        <v>0</v>
      </c>
      <c r="BH310" s="230">
        <f>IF(N310="zníž. prenesená",J310,0)</f>
        <v>0</v>
      </c>
      <c r="BI310" s="230">
        <f>IF(N310="nulová",J310,0)</f>
        <v>0</v>
      </c>
      <c r="BJ310" s="14" t="s">
        <v>166</v>
      </c>
      <c r="BK310" s="230">
        <f>ROUND(I310*H310,2)</f>
        <v>4800</v>
      </c>
      <c r="BL310" s="14" t="s">
        <v>195</v>
      </c>
      <c r="BM310" s="229" t="s">
        <v>741</v>
      </c>
    </row>
    <row r="311" s="2" customFormat="1" ht="16.5" customHeight="1">
      <c r="A311" s="29"/>
      <c r="B311" s="30"/>
      <c r="C311" s="218" t="s">
        <v>742</v>
      </c>
      <c r="D311" s="218" t="s">
        <v>161</v>
      </c>
      <c r="E311" s="219" t="s">
        <v>743</v>
      </c>
      <c r="F311" s="220" t="s">
        <v>744</v>
      </c>
      <c r="G311" s="221" t="s">
        <v>189</v>
      </c>
      <c r="H311" s="222">
        <v>2</v>
      </c>
      <c r="I311" s="223">
        <v>100</v>
      </c>
      <c r="J311" s="223">
        <f>ROUND(I311*H311,2)</f>
        <v>200</v>
      </c>
      <c r="K311" s="224"/>
      <c r="L311" s="35"/>
      <c r="M311" s="225" t="s">
        <v>1</v>
      </c>
      <c r="N311" s="226" t="s">
        <v>41</v>
      </c>
      <c r="O311" s="227">
        <v>0</v>
      </c>
      <c r="P311" s="227">
        <f>O311*H311</f>
        <v>0</v>
      </c>
      <c r="Q311" s="227">
        <v>0</v>
      </c>
      <c r="R311" s="227">
        <f>Q311*H311</f>
        <v>0</v>
      </c>
      <c r="S311" s="227">
        <v>0</v>
      </c>
      <c r="T311" s="228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229" t="s">
        <v>195</v>
      </c>
      <c r="AT311" s="229" t="s">
        <v>161</v>
      </c>
      <c r="AU311" s="229" t="s">
        <v>166</v>
      </c>
      <c r="AY311" s="14" t="s">
        <v>158</v>
      </c>
      <c r="BE311" s="230">
        <f>IF(N311="základná",J311,0)</f>
        <v>0</v>
      </c>
      <c r="BF311" s="230">
        <f>IF(N311="znížená",J311,0)</f>
        <v>200</v>
      </c>
      <c r="BG311" s="230">
        <f>IF(N311="zákl. prenesená",J311,0)</f>
        <v>0</v>
      </c>
      <c r="BH311" s="230">
        <f>IF(N311="zníž. prenesená",J311,0)</f>
        <v>0</v>
      </c>
      <c r="BI311" s="230">
        <f>IF(N311="nulová",J311,0)</f>
        <v>0</v>
      </c>
      <c r="BJ311" s="14" t="s">
        <v>166</v>
      </c>
      <c r="BK311" s="230">
        <f>ROUND(I311*H311,2)</f>
        <v>200</v>
      </c>
      <c r="BL311" s="14" t="s">
        <v>195</v>
      </c>
      <c r="BM311" s="229" t="s">
        <v>745</v>
      </c>
    </row>
    <row r="312" s="2" customFormat="1" ht="16.5" customHeight="1">
      <c r="A312" s="29"/>
      <c r="B312" s="30"/>
      <c r="C312" s="231" t="s">
        <v>746</v>
      </c>
      <c r="D312" s="231" t="s">
        <v>192</v>
      </c>
      <c r="E312" s="232" t="s">
        <v>747</v>
      </c>
      <c r="F312" s="233" t="s">
        <v>748</v>
      </c>
      <c r="G312" s="234" t="s">
        <v>189</v>
      </c>
      <c r="H312" s="235">
        <v>2</v>
      </c>
      <c r="I312" s="236">
        <v>1164.1199999999999</v>
      </c>
      <c r="J312" s="236">
        <f>ROUND(I312*H312,2)</f>
        <v>2328.2399999999998</v>
      </c>
      <c r="K312" s="237"/>
      <c r="L312" s="238"/>
      <c r="M312" s="239" t="s">
        <v>1</v>
      </c>
      <c r="N312" s="240" t="s">
        <v>41</v>
      </c>
      <c r="O312" s="227">
        <v>0</v>
      </c>
      <c r="P312" s="227">
        <f>O312*H312</f>
        <v>0</v>
      </c>
      <c r="Q312" s="227">
        <v>0</v>
      </c>
      <c r="R312" s="227">
        <f>Q312*H312</f>
        <v>0</v>
      </c>
      <c r="S312" s="227">
        <v>0</v>
      </c>
      <c r="T312" s="228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229" t="s">
        <v>222</v>
      </c>
      <c r="AT312" s="229" t="s">
        <v>192</v>
      </c>
      <c r="AU312" s="229" t="s">
        <v>166</v>
      </c>
      <c r="AY312" s="14" t="s">
        <v>158</v>
      </c>
      <c r="BE312" s="230">
        <f>IF(N312="základná",J312,0)</f>
        <v>0</v>
      </c>
      <c r="BF312" s="230">
        <f>IF(N312="znížená",J312,0)</f>
        <v>2328.2399999999998</v>
      </c>
      <c r="BG312" s="230">
        <f>IF(N312="zákl. prenesená",J312,0)</f>
        <v>0</v>
      </c>
      <c r="BH312" s="230">
        <f>IF(N312="zníž. prenesená",J312,0)</f>
        <v>0</v>
      </c>
      <c r="BI312" s="230">
        <f>IF(N312="nulová",J312,0)</f>
        <v>0</v>
      </c>
      <c r="BJ312" s="14" t="s">
        <v>166</v>
      </c>
      <c r="BK312" s="230">
        <f>ROUND(I312*H312,2)</f>
        <v>2328.2399999999998</v>
      </c>
      <c r="BL312" s="14" t="s">
        <v>195</v>
      </c>
      <c r="BM312" s="229" t="s">
        <v>749</v>
      </c>
    </row>
    <row r="313" s="2" customFormat="1" ht="16.5" customHeight="1">
      <c r="A313" s="29"/>
      <c r="B313" s="30"/>
      <c r="C313" s="218" t="s">
        <v>435</v>
      </c>
      <c r="D313" s="218" t="s">
        <v>161</v>
      </c>
      <c r="E313" s="219" t="s">
        <v>750</v>
      </c>
      <c r="F313" s="220" t="s">
        <v>751</v>
      </c>
      <c r="G313" s="221" t="s">
        <v>288</v>
      </c>
      <c r="H313" s="222">
        <v>25.379999999999999</v>
      </c>
      <c r="I313" s="223">
        <v>7</v>
      </c>
      <c r="J313" s="223">
        <f>ROUND(I313*H313,2)</f>
        <v>177.66</v>
      </c>
      <c r="K313" s="224"/>
      <c r="L313" s="35"/>
      <c r="M313" s="225" t="s">
        <v>1</v>
      </c>
      <c r="N313" s="226" t="s">
        <v>41</v>
      </c>
      <c r="O313" s="227">
        <v>0</v>
      </c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229" t="s">
        <v>195</v>
      </c>
      <c r="AT313" s="229" t="s">
        <v>161</v>
      </c>
      <c r="AU313" s="229" t="s">
        <v>166</v>
      </c>
      <c r="AY313" s="14" t="s">
        <v>158</v>
      </c>
      <c r="BE313" s="230">
        <f>IF(N313="základná",J313,0)</f>
        <v>0</v>
      </c>
      <c r="BF313" s="230">
        <f>IF(N313="znížená",J313,0)</f>
        <v>177.66</v>
      </c>
      <c r="BG313" s="230">
        <f>IF(N313="zákl. prenesená",J313,0)</f>
        <v>0</v>
      </c>
      <c r="BH313" s="230">
        <f>IF(N313="zníž. prenesená",J313,0)</f>
        <v>0</v>
      </c>
      <c r="BI313" s="230">
        <f>IF(N313="nulová",J313,0)</f>
        <v>0</v>
      </c>
      <c r="BJ313" s="14" t="s">
        <v>166</v>
      </c>
      <c r="BK313" s="230">
        <f>ROUND(I313*H313,2)</f>
        <v>177.66</v>
      </c>
      <c r="BL313" s="14" t="s">
        <v>195</v>
      </c>
      <c r="BM313" s="229" t="s">
        <v>752</v>
      </c>
    </row>
    <row r="314" s="2" customFormat="1" ht="16.5" customHeight="1">
      <c r="A314" s="29"/>
      <c r="B314" s="30"/>
      <c r="C314" s="218" t="s">
        <v>753</v>
      </c>
      <c r="D314" s="218" t="s">
        <v>161</v>
      </c>
      <c r="E314" s="219" t="s">
        <v>754</v>
      </c>
      <c r="F314" s="220" t="s">
        <v>755</v>
      </c>
      <c r="G314" s="221" t="s">
        <v>170</v>
      </c>
      <c r="H314" s="222">
        <v>1</v>
      </c>
      <c r="I314" s="223">
        <v>50.18</v>
      </c>
      <c r="J314" s="223">
        <f>ROUND(I314*H314,2)</f>
        <v>50.18</v>
      </c>
      <c r="K314" s="224"/>
      <c r="L314" s="35"/>
      <c r="M314" s="225" t="s">
        <v>1</v>
      </c>
      <c r="N314" s="226" t="s">
        <v>41</v>
      </c>
      <c r="O314" s="227">
        <v>0</v>
      </c>
      <c r="P314" s="227">
        <f>O314*H314</f>
        <v>0</v>
      </c>
      <c r="Q314" s="227">
        <v>0</v>
      </c>
      <c r="R314" s="227">
        <f>Q314*H314</f>
        <v>0</v>
      </c>
      <c r="S314" s="227">
        <v>0</v>
      </c>
      <c r="T314" s="228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229" t="s">
        <v>195</v>
      </c>
      <c r="AT314" s="229" t="s">
        <v>161</v>
      </c>
      <c r="AU314" s="229" t="s">
        <v>166</v>
      </c>
      <c r="AY314" s="14" t="s">
        <v>158</v>
      </c>
      <c r="BE314" s="230">
        <f>IF(N314="základná",J314,0)</f>
        <v>0</v>
      </c>
      <c r="BF314" s="230">
        <f>IF(N314="znížená",J314,0)</f>
        <v>50.18</v>
      </c>
      <c r="BG314" s="230">
        <f>IF(N314="zákl. prenesená",J314,0)</f>
        <v>0</v>
      </c>
      <c r="BH314" s="230">
        <f>IF(N314="zníž. prenesená",J314,0)</f>
        <v>0</v>
      </c>
      <c r="BI314" s="230">
        <f>IF(N314="nulová",J314,0)</f>
        <v>0</v>
      </c>
      <c r="BJ314" s="14" t="s">
        <v>166</v>
      </c>
      <c r="BK314" s="230">
        <f>ROUND(I314*H314,2)</f>
        <v>50.18</v>
      </c>
      <c r="BL314" s="14" t="s">
        <v>195</v>
      </c>
      <c r="BM314" s="229" t="s">
        <v>756</v>
      </c>
    </row>
    <row r="315" s="2" customFormat="1" ht="21.75" customHeight="1">
      <c r="A315" s="29"/>
      <c r="B315" s="30"/>
      <c r="C315" s="218" t="s">
        <v>495</v>
      </c>
      <c r="D315" s="218" t="s">
        <v>161</v>
      </c>
      <c r="E315" s="219" t="s">
        <v>757</v>
      </c>
      <c r="F315" s="220" t="s">
        <v>758</v>
      </c>
      <c r="G315" s="221" t="s">
        <v>170</v>
      </c>
      <c r="H315" s="222">
        <v>2</v>
      </c>
      <c r="I315" s="223">
        <v>2854.8099999999999</v>
      </c>
      <c r="J315" s="223">
        <f>ROUND(I315*H315,2)</f>
        <v>5709.6199999999999</v>
      </c>
      <c r="K315" s="224"/>
      <c r="L315" s="35"/>
      <c r="M315" s="225" t="s">
        <v>1</v>
      </c>
      <c r="N315" s="226" t="s">
        <v>41</v>
      </c>
      <c r="O315" s="227">
        <v>0</v>
      </c>
      <c r="P315" s="227">
        <f>O315*H315</f>
        <v>0</v>
      </c>
      <c r="Q315" s="227">
        <v>0</v>
      </c>
      <c r="R315" s="227">
        <f>Q315*H315</f>
        <v>0</v>
      </c>
      <c r="S315" s="227">
        <v>0</v>
      </c>
      <c r="T315" s="228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229" t="s">
        <v>195</v>
      </c>
      <c r="AT315" s="229" t="s">
        <v>161</v>
      </c>
      <c r="AU315" s="229" t="s">
        <v>166</v>
      </c>
      <c r="AY315" s="14" t="s">
        <v>158</v>
      </c>
      <c r="BE315" s="230">
        <f>IF(N315="základná",J315,0)</f>
        <v>0</v>
      </c>
      <c r="BF315" s="230">
        <f>IF(N315="znížená",J315,0)</f>
        <v>5709.6199999999999</v>
      </c>
      <c r="BG315" s="230">
        <f>IF(N315="zákl. prenesená",J315,0)</f>
        <v>0</v>
      </c>
      <c r="BH315" s="230">
        <f>IF(N315="zníž. prenesená",J315,0)</f>
        <v>0</v>
      </c>
      <c r="BI315" s="230">
        <f>IF(N315="nulová",J315,0)</f>
        <v>0</v>
      </c>
      <c r="BJ315" s="14" t="s">
        <v>166</v>
      </c>
      <c r="BK315" s="230">
        <f>ROUND(I315*H315,2)</f>
        <v>5709.6199999999999</v>
      </c>
      <c r="BL315" s="14" t="s">
        <v>195</v>
      </c>
      <c r="BM315" s="229" t="s">
        <v>759</v>
      </c>
    </row>
    <row r="316" s="2" customFormat="1" ht="24.15" customHeight="1">
      <c r="A316" s="29"/>
      <c r="B316" s="30"/>
      <c r="C316" s="218" t="s">
        <v>760</v>
      </c>
      <c r="D316" s="218" t="s">
        <v>161</v>
      </c>
      <c r="E316" s="219" t="s">
        <v>761</v>
      </c>
      <c r="F316" s="220" t="s">
        <v>762</v>
      </c>
      <c r="G316" s="221" t="s">
        <v>170</v>
      </c>
      <c r="H316" s="222">
        <v>2</v>
      </c>
      <c r="I316" s="223">
        <v>500</v>
      </c>
      <c r="J316" s="223">
        <f>ROUND(I316*H316,2)</f>
        <v>1000</v>
      </c>
      <c r="K316" s="224"/>
      <c r="L316" s="35"/>
      <c r="M316" s="225" t="s">
        <v>1</v>
      </c>
      <c r="N316" s="226" t="s">
        <v>41</v>
      </c>
      <c r="O316" s="227">
        <v>0</v>
      </c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229" t="s">
        <v>195</v>
      </c>
      <c r="AT316" s="229" t="s">
        <v>161</v>
      </c>
      <c r="AU316" s="229" t="s">
        <v>166</v>
      </c>
      <c r="AY316" s="14" t="s">
        <v>158</v>
      </c>
      <c r="BE316" s="230">
        <f>IF(N316="základná",J316,0)</f>
        <v>0</v>
      </c>
      <c r="BF316" s="230">
        <f>IF(N316="znížená",J316,0)</f>
        <v>1000</v>
      </c>
      <c r="BG316" s="230">
        <f>IF(N316="zákl. prenesená",J316,0)</f>
        <v>0</v>
      </c>
      <c r="BH316" s="230">
        <f>IF(N316="zníž. prenesená",J316,0)</f>
        <v>0</v>
      </c>
      <c r="BI316" s="230">
        <f>IF(N316="nulová",J316,0)</f>
        <v>0</v>
      </c>
      <c r="BJ316" s="14" t="s">
        <v>166</v>
      </c>
      <c r="BK316" s="230">
        <f>ROUND(I316*H316,2)</f>
        <v>1000</v>
      </c>
      <c r="BL316" s="14" t="s">
        <v>195</v>
      </c>
      <c r="BM316" s="229" t="s">
        <v>763</v>
      </c>
    </row>
    <row r="317" s="2" customFormat="1" ht="16.5" customHeight="1">
      <c r="A317" s="29"/>
      <c r="B317" s="30"/>
      <c r="C317" s="218" t="s">
        <v>499</v>
      </c>
      <c r="D317" s="218" t="s">
        <v>161</v>
      </c>
      <c r="E317" s="219" t="s">
        <v>764</v>
      </c>
      <c r="F317" s="220" t="s">
        <v>765</v>
      </c>
      <c r="G317" s="221" t="s">
        <v>170</v>
      </c>
      <c r="H317" s="222">
        <v>2</v>
      </c>
      <c r="I317" s="223">
        <v>2000</v>
      </c>
      <c r="J317" s="223">
        <f>ROUND(I317*H317,2)</f>
        <v>4000</v>
      </c>
      <c r="K317" s="224"/>
      <c r="L317" s="35"/>
      <c r="M317" s="225" t="s">
        <v>1</v>
      </c>
      <c r="N317" s="226" t="s">
        <v>41</v>
      </c>
      <c r="O317" s="227">
        <v>0</v>
      </c>
      <c r="P317" s="227">
        <f>O317*H317</f>
        <v>0</v>
      </c>
      <c r="Q317" s="227">
        <v>0</v>
      </c>
      <c r="R317" s="227">
        <f>Q317*H317</f>
        <v>0</v>
      </c>
      <c r="S317" s="227">
        <v>0</v>
      </c>
      <c r="T317" s="228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229" t="s">
        <v>195</v>
      </c>
      <c r="AT317" s="229" t="s">
        <v>161</v>
      </c>
      <c r="AU317" s="229" t="s">
        <v>166</v>
      </c>
      <c r="AY317" s="14" t="s">
        <v>158</v>
      </c>
      <c r="BE317" s="230">
        <f>IF(N317="základná",J317,0)</f>
        <v>0</v>
      </c>
      <c r="BF317" s="230">
        <f>IF(N317="znížená",J317,0)</f>
        <v>4000</v>
      </c>
      <c r="BG317" s="230">
        <f>IF(N317="zákl. prenesená",J317,0)</f>
        <v>0</v>
      </c>
      <c r="BH317" s="230">
        <f>IF(N317="zníž. prenesená",J317,0)</f>
        <v>0</v>
      </c>
      <c r="BI317" s="230">
        <f>IF(N317="nulová",J317,0)</f>
        <v>0</v>
      </c>
      <c r="BJ317" s="14" t="s">
        <v>166</v>
      </c>
      <c r="BK317" s="230">
        <f>ROUND(I317*H317,2)</f>
        <v>4000</v>
      </c>
      <c r="BL317" s="14" t="s">
        <v>195</v>
      </c>
      <c r="BM317" s="229" t="s">
        <v>766</v>
      </c>
    </row>
    <row r="318" s="2" customFormat="1" ht="24.15" customHeight="1">
      <c r="A318" s="29"/>
      <c r="B318" s="30"/>
      <c r="C318" s="218" t="s">
        <v>767</v>
      </c>
      <c r="D318" s="218" t="s">
        <v>161</v>
      </c>
      <c r="E318" s="219" t="s">
        <v>768</v>
      </c>
      <c r="F318" s="220" t="s">
        <v>769</v>
      </c>
      <c r="G318" s="221" t="s">
        <v>174</v>
      </c>
      <c r="H318" s="222">
        <v>0.01</v>
      </c>
      <c r="I318" s="223">
        <v>50.18</v>
      </c>
      <c r="J318" s="223">
        <f>ROUND(I318*H318,2)</f>
        <v>0.5</v>
      </c>
      <c r="K318" s="224"/>
      <c r="L318" s="35"/>
      <c r="M318" s="225" t="s">
        <v>1</v>
      </c>
      <c r="N318" s="226" t="s">
        <v>41</v>
      </c>
      <c r="O318" s="227">
        <v>3.3029999999999999</v>
      </c>
      <c r="P318" s="227">
        <f>O318*H318</f>
        <v>0.033029999999999997</v>
      </c>
      <c r="Q318" s="227">
        <v>0</v>
      </c>
      <c r="R318" s="227">
        <f>Q318*H318</f>
        <v>0</v>
      </c>
      <c r="S318" s="227">
        <v>0</v>
      </c>
      <c r="T318" s="228">
        <f>S318*H318</f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229" t="s">
        <v>195</v>
      </c>
      <c r="AT318" s="229" t="s">
        <v>161</v>
      </c>
      <c r="AU318" s="229" t="s">
        <v>166</v>
      </c>
      <c r="AY318" s="14" t="s">
        <v>158</v>
      </c>
      <c r="BE318" s="230">
        <f>IF(N318="základná",J318,0)</f>
        <v>0</v>
      </c>
      <c r="BF318" s="230">
        <f>IF(N318="znížená",J318,0)</f>
        <v>0.5</v>
      </c>
      <c r="BG318" s="230">
        <f>IF(N318="zákl. prenesená",J318,0)</f>
        <v>0</v>
      </c>
      <c r="BH318" s="230">
        <f>IF(N318="zníž. prenesená",J318,0)</f>
        <v>0</v>
      </c>
      <c r="BI318" s="230">
        <f>IF(N318="nulová",J318,0)</f>
        <v>0</v>
      </c>
      <c r="BJ318" s="14" t="s">
        <v>166</v>
      </c>
      <c r="BK318" s="230">
        <f>ROUND(I318*H318,2)</f>
        <v>0.5</v>
      </c>
      <c r="BL318" s="14" t="s">
        <v>195</v>
      </c>
      <c r="BM318" s="229" t="s">
        <v>770</v>
      </c>
    </row>
    <row r="319" s="12" customFormat="1" ht="22.8" customHeight="1">
      <c r="A319" s="12"/>
      <c r="B319" s="203"/>
      <c r="C319" s="204"/>
      <c r="D319" s="205" t="s">
        <v>74</v>
      </c>
      <c r="E319" s="216" t="s">
        <v>771</v>
      </c>
      <c r="F319" s="216" t="s">
        <v>772</v>
      </c>
      <c r="G319" s="204"/>
      <c r="H319" s="204"/>
      <c r="I319" s="204"/>
      <c r="J319" s="217">
        <f>BK319</f>
        <v>14758.09</v>
      </c>
      <c r="K319" s="204"/>
      <c r="L319" s="208"/>
      <c r="M319" s="209"/>
      <c r="N319" s="210"/>
      <c r="O319" s="210"/>
      <c r="P319" s="211">
        <f>SUM(P320:P328)</f>
        <v>1.8871560000000001</v>
      </c>
      <c r="Q319" s="210"/>
      <c r="R319" s="211">
        <f>SUM(R320:R328)</f>
        <v>0</v>
      </c>
      <c r="S319" s="210"/>
      <c r="T319" s="212">
        <f>SUM(T320:T328)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3" t="s">
        <v>166</v>
      </c>
      <c r="AT319" s="214" t="s">
        <v>74</v>
      </c>
      <c r="AU319" s="214" t="s">
        <v>83</v>
      </c>
      <c r="AY319" s="213" t="s">
        <v>158</v>
      </c>
      <c r="BK319" s="215">
        <f>SUM(BK320:BK328)</f>
        <v>14758.09</v>
      </c>
    </row>
    <row r="320" s="2" customFormat="1" ht="24.15" customHeight="1">
      <c r="A320" s="29"/>
      <c r="B320" s="30"/>
      <c r="C320" s="218" t="s">
        <v>438</v>
      </c>
      <c r="D320" s="218" t="s">
        <v>161</v>
      </c>
      <c r="E320" s="219" t="s">
        <v>773</v>
      </c>
      <c r="F320" s="220" t="s">
        <v>774</v>
      </c>
      <c r="G320" s="221" t="s">
        <v>288</v>
      </c>
      <c r="H320" s="222">
        <v>48.439999999999998</v>
      </c>
      <c r="I320" s="223">
        <v>5</v>
      </c>
      <c r="J320" s="223">
        <f>ROUND(I320*H320,2)</f>
        <v>242.19999999999999</v>
      </c>
      <c r="K320" s="224"/>
      <c r="L320" s="35"/>
      <c r="M320" s="225" t="s">
        <v>1</v>
      </c>
      <c r="N320" s="226" t="s">
        <v>41</v>
      </c>
      <c r="O320" s="227">
        <v>0</v>
      </c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229" t="s">
        <v>195</v>
      </c>
      <c r="AT320" s="229" t="s">
        <v>161</v>
      </c>
      <c r="AU320" s="229" t="s">
        <v>166</v>
      </c>
      <c r="AY320" s="14" t="s">
        <v>158</v>
      </c>
      <c r="BE320" s="230">
        <f>IF(N320="základná",J320,0)</f>
        <v>0</v>
      </c>
      <c r="BF320" s="230">
        <f>IF(N320="znížená",J320,0)</f>
        <v>242.19999999999999</v>
      </c>
      <c r="BG320" s="230">
        <f>IF(N320="zákl. prenesená",J320,0)</f>
        <v>0</v>
      </c>
      <c r="BH320" s="230">
        <f>IF(N320="zníž. prenesená",J320,0)</f>
        <v>0</v>
      </c>
      <c r="BI320" s="230">
        <f>IF(N320="nulová",J320,0)</f>
        <v>0</v>
      </c>
      <c r="BJ320" s="14" t="s">
        <v>166</v>
      </c>
      <c r="BK320" s="230">
        <f>ROUND(I320*H320,2)</f>
        <v>242.19999999999999</v>
      </c>
      <c r="BL320" s="14" t="s">
        <v>195</v>
      </c>
      <c r="BM320" s="229" t="s">
        <v>775</v>
      </c>
    </row>
    <row r="321" s="2" customFormat="1" ht="24.15" customHeight="1">
      <c r="A321" s="29"/>
      <c r="B321" s="30"/>
      <c r="C321" s="218" t="s">
        <v>776</v>
      </c>
      <c r="D321" s="218" t="s">
        <v>161</v>
      </c>
      <c r="E321" s="219" t="s">
        <v>777</v>
      </c>
      <c r="F321" s="220" t="s">
        <v>778</v>
      </c>
      <c r="G321" s="221" t="s">
        <v>288</v>
      </c>
      <c r="H321" s="222">
        <v>48.439999999999998</v>
      </c>
      <c r="I321" s="223">
        <v>5</v>
      </c>
      <c r="J321" s="223">
        <f>ROUND(I321*H321,2)</f>
        <v>242.19999999999999</v>
      </c>
      <c r="K321" s="224"/>
      <c r="L321" s="35"/>
      <c r="M321" s="225" t="s">
        <v>1</v>
      </c>
      <c r="N321" s="226" t="s">
        <v>41</v>
      </c>
      <c r="O321" s="227">
        <v>0</v>
      </c>
      <c r="P321" s="227">
        <f>O321*H321</f>
        <v>0</v>
      </c>
      <c r="Q321" s="227">
        <v>0</v>
      </c>
      <c r="R321" s="227">
        <f>Q321*H321</f>
        <v>0</v>
      </c>
      <c r="S321" s="227">
        <v>0</v>
      </c>
      <c r="T321" s="228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229" t="s">
        <v>195</v>
      </c>
      <c r="AT321" s="229" t="s">
        <v>161</v>
      </c>
      <c r="AU321" s="229" t="s">
        <v>166</v>
      </c>
      <c r="AY321" s="14" t="s">
        <v>158</v>
      </c>
      <c r="BE321" s="230">
        <f>IF(N321="základná",J321,0)</f>
        <v>0</v>
      </c>
      <c r="BF321" s="230">
        <f>IF(N321="znížená",J321,0)</f>
        <v>242.19999999999999</v>
      </c>
      <c r="BG321" s="230">
        <f>IF(N321="zákl. prenesená",J321,0)</f>
        <v>0</v>
      </c>
      <c r="BH321" s="230">
        <f>IF(N321="zníž. prenesená",J321,0)</f>
        <v>0</v>
      </c>
      <c r="BI321" s="230">
        <f>IF(N321="nulová",J321,0)</f>
        <v>0</v>
      </c>
      <c r="BJ321" s="14" t="s">
        <v>166</v>
      </c>
      <c r="BK321" s="230">
        <f>ROUND(I321*H321,2)</f>
        <v>242.19999999999999</v>
      </c>
      <c r="BL321" s="14" t="s">
        <v>195</v>
      </c>
      <c r="BM321" s="229" t="s">
        <v>779</v>
      </c>
    </row>
    <row r="322" s="2" customFormat="1" ht="21.75" customHeight="1">
      <c r="A322" s="29"/>
      <c r="B322" s="30"/>
      <c r="C322" s="218" t="s">
        <v>442</v>
      </c>
      <c r="D322" s="218" t="s">
        <v>161</v>
      </c>
      <c r="E322" s="219" t="s">
        <v>780</v>
      </c>
      <c r="F322" s="220" t="s">
        <v>781</v>
      </c>
      <c r="G322" s="221" t="s">
        <v>288</v>
      </c>
      <c r="H322" s="222">
        <v>48.439999999999998</v>
      </c>
      <c r="I322" s="223">
        <v>20</v>
      </c>
      <c r="J322" s="223">
        <f>ROUND(I322*H322,2)</f>
        <v>968.79999999999995</v>
      </c>
      <c r="K322" s="224"/>
      <c r="L322" s="35"/>
      <c r="M322" s="225" t="s">
        <v>1</v>
      </c>
      <c r="N322" s="226" t="s">
        <v>41</v>
      </c>
      <c r="O322" s="227">
        <v>0</v>
      </c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229" t="s">
        <v>195</v>
      </c>
      <c r="AT322" s="229" t="s">
        <v>161</v>
      </c>
      <c r="AU322" s="229" t="s">
        <v>166</v>
      </c>
      <c r="AY322" s="14" t="s">
        <v>158</v>
      </c>
      <c r="BE322" s="230">
        <f>IF(N322="základná",J322,0)</f>
        <v>0</v>
      </c>
      <c r="BF322" s="230">
        <f>IF(N322="znížená",J322,0)</f>
        <v>968.79999999999995</v>
      </c>
      <c r="BG322" s="230">
        <f>IF(N322="zákl. prenesená",J322,0)</f>
        <v>0</v>
      </c>
      <c r="BH322" s="230">
        <f>IF(N322="zníž. prenesená",J322,0)</f>
        <v>0</v>
      </c>
      <c r="BI322" s="230">
        <f>IF(N322="nulová",J322,0)</f>
        <v>0</v>
      </c>
      <c r="BJ322" s="14" t="s">
        <v>166</v>
      </c>
      <c r="BK322" s="230">
        <f>ROUND(I322*H322,2)</f>
        <v>968.79999999999995</v>
      </c>
      <c r="BL322" s="14" t="s">
        <v>195</v>
      </c>
      <c r="BM322" s="229" t="s">
        <v>782</v>
      </c>
    </row>
    <row r="323" s="2" customFormat="1" ht="16.5" customHeight="1">
      <c r="A323" s="29"/>
      <c r="B323" s="30"/>
      <c r="C323" s="218" t="s">
        <v>783</v>
      </c>
      <c r="D323" s="218" t="s">
        <v>161</v>
      </c>
      <c r="E323" s="219" t="s">
        <v>784</v>
      </c>
      <c r="F323" s="220" t="s">
        <v>785</v>
      </c>
      <c r="G323" s="221" t="s">
        <v>288</v>
      </c>
      <c r="H323" s="222">
        <v>48.439999999999998</v>
      </c>
      <c r="I323" s="223">
        <v>20</v>
      </c>
      <c r="J323" s="223">
        <f>ROUND(I323*H323,2)</f>
        <v>968.79999999999995</v>
      </c>
      <c r="K323" s="224"/>
      <c r="L323" s="35"/>
      <c r="M323" s="225" t="s">
        <v>1</v>
      </c>
      <c r="N323" s="226" t="s">
        <v>41</v>
      </c>
      <c r="O323" s="227">
        <v>0</v>
      </c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229" t="s">
        <v>195</v>
      </c>
      <c r="AT323" s="229" t="s">
        <v>161</v>
      </c>
      <c r="AU323" s="229" t="s">
        <v>166</v>
      </c>
      <c r="AY323" s="14" t="s">
        <v>158</v>
      </c>
      <c r="BE323" s="230">
        <f>IF(N323="základná",J323,0)</f>
        <v>0</v>
      </c>
      <c r="BF323" s="230">
        <f>IF(N323="znížená",J323,0)</f>
        <v>968.79999999999995</v>
      </c>
      <c r="BG323" s="230">
        <f>IF(N323="zákl. prenesená",J323,0)</f>
        <v>0</v>
      </c>
      <c r="BH323" s="230">
        <f>IF(N323="zníž. prenesená",J323,0)</f>
        <v>0</v>
      </c>
      <c r="BI323" s="230">
        <f>IF(N323="nulová",J323,0)</f>
        <v>0</v>
      </c>
      <c r="BJ323" s="14" t="s">
        <v>166</v>
      </c>
      <c r="BK323" s="230">
        <f>ROUND(I323*H323,2)</f>
        <v>968.79999999999995</v>
      </c>
      <c r="BL323" s="14" t="s">
        <v>195</v>
      </c>
      <c r="BM323" s="229" t="s">
        <v>786</v>
      </c>
    </row>
    <row r="324" s="2" customFormat="1" ht="16.5" customHeight="1">
      <c r="A324" s="29"/>
      <c r="B324" s="30"/>
      <c r="C324" s="231" t="s">
        <v>445</v>
      </c>
      <c r="D324" s="231" t="s">
        <v>192</v>
      </c>
      <c r="E324" s="232" t="s">
        <v>787</v>
      </c>
      <c r="F324" s="233" t="s">
        <v>788</v>
      </c>
      <c r="G324" s="234" t="s">
        <v>164</v>
      </c>
      <c r="H324" s="235">
        <v>22.452000000000002</v>
      </c>
      <c r="I324" s="236">
        <v>20</v>
      </c>
      <c r="J324" s="236">
        <f>ROUND(I324*H324,2)</f>
        <v>449.04000000000002</v>
      </c>
      <c r="K324" s="237"/>
      <c r="L324" s="238"/>
      <c r="M324" s="239" t="s">
        <v>1</v>
      </c>
      <c r="N324" s="240" t="s">
        <v>41</v>
      </c>
      <c r="O324" s="227">
        <v>0</v>
      </c>
      <c r="P324" s="227">
        <f>O324*H324</f>
        <v>0</v>
      </c>
      <c r="Q324" s="227">
        <v>0</v>
      </c>
      <c r="R324" s="227">
        <f>Q324*H324</f>
        <v>0</v>
      </c>
      <c r="S324" s="227">
        <v>0</v>
      </c>
      <c r="T324" s="228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229" t="s">
        <v>222</v>
      </c>
      <c r="AT324" s="229" t="s">
        <v>192</v>
      </c>
      <c r="AU324" s="229" t="s">
        <v>166</v>
      </c>
      <c r="AY324" s="14" t="s">
        <v>158</v>
      </c>
      <c r="BE324" s="230">
        <f>IF(N324="základná",J324,0)</f>
        <v>0</v>
      </c>
      <c r="BF324" s="230">
        <f>IF(N324="znížená",J324,0)</f>
        <v>449.04000000000002</v>
      </c>
      <c r="BG324" s="230">
        <f>IF(N324="zákl. prenesená",J324,0)</f>
        <v>0</v>
      </c>
      <c r="BH324" s="230">
        <f>IF(N324="zníž. prenesená",J324,0)</f>
        <v>0</v>
      </c>
      <c r="BI324" s="230">
        <f>IF(N324="nulová",J324,0)</f>
        <v>0</v>
      </c>
      <c r="BJ324" s="14" t="s">
        <v>166</v>
      </c>
      <c r="BK324" s="230">
        <f>ROUND(I324*H324,2)</f>
        <v>449.04000000000002</v>
      </c>
      <c r="BL324" s="14" t="s">
        <v>195</v>
      </c>
      <c r="BM324" s="229" t="s">
        <v>789</v>
      </c>
    </row>
    <row r="325" s="2" customFormat="1" ht="21.75" customHeight="1">
      <c r="A325" s="29"/>
      <c r="B325" s="30"/>
      <c r="C325" s="218" t="s">
        <v>790</v>
      </c>
      <c r="D325" s="218" t="s">
        <v>161</v>
      </c>
      <c r="E325" s="219" t="s">
        <v>791</v>
      </c>
      <c r="F325" s="220" t="s">
        <v>792</v>
      </c>
      <c r="G325" s="221" t="s">
        <v>288</v>
      </c>
      <c r="H325" s="222">
        <v>157.99000000000001</v>
      </c>
      <c r="I325" s="223">
        <v>5</v>
      </c>
      <c r="J325" s="223">
        <f>ROUND(I325*H325,2)</f>
        <v>789.95000000000005</v>
      </c>
      <c r="K325" s="224"/>
      <c r="L325" s="35"/>
      <c r="M325" s="225" t="s">
        <v>1</v>
      </c>
      <c r="N325" s="226" t="s">
        <v>41</v>
      </c>
      <c r="O325" s="227">
        <v>0</v>
      </c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229" t="s">
        <v>195</v>
      </c>
      <c r="AT325" s="229" t="s">
        <v>161</v>
      </c>
      <c r="AU325" s="229" t="s">
        <v>166</v>
      </c>
      <c r="AY325" s="14" t="s">
        <v>158</v>
      </c>
      <c r="BE325" s="230">
        <f>IF(N325="základná",J325,0)</f>
        <v>0</v>
      </c>
      <c r="BF325" s="230">
        <f>IF(N325="znížená",J325,0)</f>
        <v>789.95000000000005</v>
      </c>
      <c r="BG325" s="230">
        <f>IF(N325="zákl. prenesená",J325,0)</f>
        <v>0</v>
      </c>
      <c r="BH325" s="230">
        <f>IF(N325="zníž. prenesená",J325,0)</f>
        <v>0</v>
      </c>
      <c r="BI325" s="230">
        <f>IF(N325="nulová",J325,0)</f>
        <v>0</v>
      </c>
      <c r="BJ325" s="14" t="s">
        <v>166</v>
      </c>
      <c r="BK325" s="230">
        <f>ROUND(I325*H325,2)</f>
        <v>789.95000000000005</v>
      </c>
      <c r="BL325" s="14" t="s">
        <v>195</v>
      </c>
      <c r="BM325" s="229" t="s">
        <v>793</v>
      </c>
    </row>
    <row r="326" s="2" customFormat="1" ht="37.8" customHeight="1">
      <c r="A326" s="29"/>
      <c r="B326" s="30"/>
      <c r="C326" s="218" t="s">
        <v>451</v>
      </c>
      <c r="D326" s="218" t="s">
        <v>161</v>
      </c>
      <c r="E326" s="219" t="s">
        <v>794</v>
      </c>
      <c r="F326" s="220" t="s">
        <v>795</v>
      </c>
      <c r="G326" s="221" t="s">
        <v>164</v>
      </c>
      <c r="H326" s="222">
        <v>189.27000000000001</v>
      </c>
      <c r="I326" s="223">
        <v>25</v>
      </c>
      <c r="J326" s="223">
        <f>ROUND(I326*H326,2)</f>
        <v>4731.75</v>
      </c>
      <c r="K326" s="224"/>
      <c r="L326" s="35"/>
      <c r="M326" s="225" t="s">
        <v>1</v>
      </c>
      <c r="N326" s="226" t="s">
        <v>41</v>
      </c>
      <c r="O326" s="227">
        <v>0</v>
      </c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229" t="s">
        <v>195</v>
      </c>
      <c r="AT326" s="229" t="s">
        <v>161</v>
      </c>
      <c r="AU326" s="229" t="s">
        <v>166</v>
      </c>
      <c r="AY326" s="14" t="s">
        <v>158</v>
      </c>
      <c r="BE326" s="230">
        <f>IF(N326="základná",J326,0)</f>
        <v>0</v>
      </c>
      <c r="BF326" s="230">
        <f>IF(N326="znížená",J326,0)</f>
        <v>4731.75</v>
      </c>
      <c r="BG326" s="230">
        <f>IF(N326="zákl. prenesená",J326,0)</f>
        <v>0</v>
      </c>
      <c r="BH326" s="230">
        <f>IF(N326="zníž. prenesená",J326,0)</f>
        <v>0</v>
      </c>
      <c r="BI326" s="230">
        <f>IF(N326="nulová",J326,0)</f>
        <v>0</v>
      </c>
      <c r="BJ326" s="14" t="s">
        <v>166</v>
      </c>
      <c r="BK326" s="230">
        <f>ROUND(I326*H326,2)</f>
        <v>4731.75</v>
      </c>
      <c r="BL326" s="14" t="s">
        <v>195</v>
      </c>
      <c r="BM326" s="229" t="s">
        <v>796</v>
      </c>
    </row>
    <row r="327" s="2" customFormat="1" ht="24.15" customHeight="1">
      <c r="A327" s="29"/>
      <c r="B327" s="30"/>
      <c r="C327" s="231" t="s">
        <v>797</v>
      </c>
      <c r="D327" s="231" t="s">
        <v>192</v>
      </c>
      <c r="E327" s="232" t="s">
        <v>798</v>
      </c>
      <c r="F327" s="233" t="s">
        <v>799</v>
      </c>
      <c r="G327" s="234" t="s">
        <v>164</v>
      </c>
      <c r="H327" s="235">
        <v>211.221</v>
      </c>
      <c r="I327" s="236">
        <v>30</v>
      </c>
      <c r="J327" s="236">
        <f>ROUND(I327*H327,2)</f>
        <v>6336.6300000000001</v>
      </c>
      <c r="K327" s="237"/>
      <c r="L327" s="238"/>
      <c r="M327" s="239" t="s">
        <v>1</v>
      </c>
      <c r="N327" s="240" t="s">
        <v>41</v>
      </c>
      <c r="O327" s="227">
        <v>0</v>
      </c>
      <c r="P327" s="227">
        <f>O327*H327</f>
        <v>0</v>
      </c>
      <c r="Q327" s="227">
        <v>0</v>
      </c>
      <c r="R327" s="227">
        <f>Q327*H327</f>
        <v>0</v>
      </c>
      <c r="S327" s="227">
        <v>0</v>
      </c>
      <c r="T327" s="228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229" t="s">
        <v>222</v>
      </c>
      <c r="AT327" s="229" t="s">
        <v>192</v>
      </c>
      <c r="AU327" s="229" t="s">
        <v>166</v>
      </c>
      <c r="AY327" s="14" t="s">
        <v>158</v>
      </c>
      <c r="BE327" s="230">
        <f>IF(N327="základná",J327,0)</f>
        <v>0</v>
      </c>
      <c r="BF327" s="230">
        <f>IF(N327="znížená",J327,0)</f>
        <v>6336.6300000000001</v>
      </c>
      <c r="BG327" s="230">
        <f>IF(N327="zákl. prenesená",J327,0)</f>
        <v>0</v>
      </c>
      <c r="BH327" s="230">
        <f>IF(N327="zníž. prenesená",J327,0)</f>
        <v>0</v>
      </c>
      <c r="BI327" s="230">
        <f>IF(N327="nulová",J327,0)</f>
        <v>0</v>
      </c>
      <c r="BJ327" s="14" t="s">
        <v>166</v>
      </c>
      <c r="BK327" s="230">
        <f>ROUND(I327*H327,2)</f>
        <v>6336.6300000000001</v>
      </c>
      <c r="BL327" s="14" t="s">
        <v>195</v>
      </c>
      <c r="BM327" s="229" t="s">
        <v>800</v>
      </c>
    </row>
    <row r="328" s="2" customFormat="1" ht="24.15" customHeight="1">
      <c r="A328" s="29"/>
      <c r="B328" s="30"/>
      <c r="C328" s="218" t="s">
        <v>454</v>
      </c>
      <c r="D328" s="218" t="s">
        <v>161</v>
      </c>
      <c r="E328" s="219" t="s">
        <v>801</v>
      </c>
      <c r="F328" s="220" t="s">
        <v>802</v>
      </c>
      <c r="G328" s="221" t="s">
        <v>174</v>
      </c>
      <c r="H328" s="222">
        <v>1.1779999999999999</v>
      </c>
      <c r="I328" s="223">
        <v>24.379999999999999</v>
      </c>
      <c r="J328" s="223">
        <f>ROUND(I328*H328,2)</f>
        <v>28.719999999999999</v>
      </c>
      <c r="K328" s="224"/>
      <c r="L328" s="35"/>
      <c r="M328" s="225" t="s">
        <v>1</v>
      </c>
      <c r="N328" s="226" t="s">
        <v>41</v>
      </c>
      <c r="O328" s="227">
        <v>1.6020000000000001</v>
      </c>
      <c r="P328" s="227">
        <f>O328*H328</f>
        <v>1.8871560000000001</v>
      </c>
      <c r="Q328" s="227">
        <v>0</v>
      </c>
      <c r="R328" s="227">
        <f>Q328*H328</f>
        <v>0</v>
      </c>
      <c r="S328" s="227">
        <v>0</v>
      </c>
      <c r="T328" s="228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229" t="s">
        <v>195</v>
      </c>
      <c r="AT328" s="229" t="s">
        <v>161</v>
      </c>
      <c r="AU328" s="229" t="s">
        <v>166</v>
      </c>
      <c r="AY328" s="14" t="s">
        <v>158</v>
      </c>
      <c r="BE328" s="230">
        <f>IF(N328="základná",J328,0)</f>
        <v>0</v>
      </c>
      <c r="BF328" s="230">
        <f>IF(N328="znížená",J328,0)</f>
        <v>28.719999999999999</v>
      </c>
      <c r="BG328" s="230">
        <f>IF(N328="zákl. prenesená",J328,0)</f>
        <v>0</v>
      </c>
      <c r="BH328" s="230">
        <f>IF(N328="zníž. prenesená",J328,0)</f>
        <v>0</v>
      </c>
      <c r="BI328" s="230">
        <f>IF(N328="nulová",J328,0)</f>
        <v>0</v>
      </c>
      <c r="BJ328" s="14" t="s">
        <v>166</v>
      </c>
      <c r="BK328" s="230">
        <f>ROUND(I328*H328,2)</f>
        <v>28.719999999999999</v>
      </c>
      <c r="BL328" s="14" t="s">
        <v>195</v>
      </c>
      <c r="BM328" s="229" t="s">
        <v>803</v>
      </c>
    </row>
    <row r="329" s="12" customFormat="1" ht="22.8" customHeight="1">
      <c r="A329" s="12"/>
      <c r="B329" s="203"/>
      <c r="C329" s="204"/>
      <c r="D329" s="205" t="s">
        <v>74</v>
      </c>
      <c r="E329" s="216" t="s">
        <v>804</v>
      </c>
      <c r="F329" s="216" t="s">
        <v>805</v>
      </c>
      <c r="G329" s="204"/>
      <c r="H329" s="204"/>
      <c r="I329" s="204"/>
      <c r="J329" s="217">
        <f>BK329</f>
        <v>368.60000000000002</v>
      </c>
      <c r="K329" s="204"/>
      <c r="L329" s="208"/>
      <c r="M329" s="209"/>
      <c r="N329" s="210"/>
      <c r="O329" s="210"/>
      <c r="P329" s="211">
        <f>P330</f>
        <v>0</v>
      </c>
      <c r="Q329" s="210"/>
      <c r="R329" s="211">
        <f>R330</f>
        <v>0</v>
      </c>
      <c r="S329" s="210"/>
      <c r="T329" s="212">
        <f>T330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3" t="s">
        <v>166</v>
      </c>
      <c r="AT329" s="214" t="s">
        <v>74</v>
      </c>
      <c r="AU329" s="214" t="s">
        <v>83</v>
      </c>
      <c r="AY329" s="213" t="s">
        <v>158</v>
      </c>
      <c r="BK329" s="215">
        <f>BK330</f>
        <v>368.60000000000002</v>
      </c>
    </row>
    <row r="330" s="2" customFormat="1" ht="16.5" customHeight="1">
      <c r="A330" s="29"/>
      <c r="B330" s="30"/>
      <c r="C330" s="218" t="s">
        <v>806</v>
      </c>
      <c r="D330" s="218" t="s">
        <v>161</v>
      </c>
      <c r="E330" s="219" t="s">
        <v>807</v>
      </c>
      <c r="F330" s="220" t="s">
        <v>808</v>
      </c>
      <c r="G330" s="221" t="s">
        <v>164</v>
      </c>
      <c r="H330" s="222">
        <v>173.05000000000001</v>
      </c>
      <c r="I330" s="223">
        <v>2.1299999999999999</v>
      </c>
      <c r="J330" s="223">
        <f>ROUND(I330*H330,2)</f>
        <v>368.60000000000002</v>
      </c>
      <c r="K330" s="224"/>
      <c r="L330" s="35"/>
      <c r="M330" s="225" t="s">
        <v>1</v>
      </c>
      <c r="N330" s="226" t="s">
        <v>41</v>
      </c>
      <c r="O330" s="227">
        <v>0</v>
      </c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229" t="s">
        <v>195</v>
      </c>
      <c r="AT330" s="229" t="s">
        <v>161</v>
      </c>
      <c r="AU330" s="229" t="s">
        <v>166</v>
      </c>
      <c r="AY330" s="14" t="s">
        <v>158</v>
      </c>
      <c r="BE330" s="230">
        <f>IF(N330="základná",J330,0)</f>
        <v>0</v>
      </c>
      <c r="BF330" s="230">
        <f>IF(N330="znížená",J330,0)</f>
        <v>368.60000000000002</v>
      </c>
      <c r="BG330" s="230">
        <f>IF(N330="zákl. prenesená",J330,0)</f>
        <v>0</v>
      </c>
      <c r="BH330" s="230">
        <f>IF(N330="zníž. prenesená",J330,0)</f>
        <v>0</v>
      </c>
      <c r="BI330" s="230">
        <f>IF(N330="nulová",J330,0)</f>
        <v>0</v>
      </c>
      <c r="BJ330" s="14" t="s">
        <v>166</v>
      </c>
      <c r="BK330" s="230">
        <f>ROUND(I330*H330,2)</f>
        <v>368.60000000000002</v>
      </c>
      <c r="BL330" s="14" t="s">
        <v>195</v>
      </c>
      <c r="BM330" s="229" t="s">
        <v>809</v>
      </c>
    </row>
    <row r="331" s="12" customFormat="1" ht="22.8" customHeight="1">
      <c r="A331" s="12"/>
      <c r="B331" s="203"/>
      <c r="C331" s="204"/>
      <c r="D331" s="205" t="s">
        <v>74</v>
      </c>
      <c r="E331" s="216" t="s">
        <v>810</v>
      </c>
      <c r="F331" s="216" t="s">
        <v>811</v>
      </c>
      <c r="G331" s="204"/>
      <c r="H331" s="204"/>
      <c r="I331" s="204"/>
      <c r="J331" s="217">
        <f>BK331</f>
        <v>11165.81</v>
      </c>
      <c r="K331" s="204"/>
      <c r="L331" s="208"/>
      <c r="M331" s="209"/>
      <c r="N331" s="210"/>
      <c r="O331" s="210"/>
      <c r="P331" s="211">
        <f>SUM(P332:P338)</f>
        <v>55.801287000000002</v>
      </c>
      <c r="Q331" s="210"/>
      <c r="R331" s="211">
        <f>SUM(R332:R338)</f>
        <v>0.049619999999999997</v>
      </c>
      <c r="S331" s="210"/>
      <c r="T331" s="212">
        <f>SUM(T332:T338)</f>
        <v>0.017440000000000001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3" t="s">
        <v>166</v>
      </c>
      <c r="AT331" s="214" t="s">
        <v>74</v>
      </c>
      <c r="AU331" s="214" t="s">
        <v>83</v>
      </c>
      <c r="AY331" s="213" t="s">
        <v>158</v>
      </c>
      <c r="BK331" s="215">
        <f>SUM(BK332:BK338)</f>
        <v>11165.81</v>
      </c>
    </row>
    <row r="332" s="2" customFormat="1" ht="24.15" customHeight="1">
      <c r="A332" s="29"/>
      <c r="B332" s="30"/>
      <c r="C332" s="218" t="s">
        <v>458</v>
      </c>
      <c r="D332" s="218" t="s">
        <v>161</v>
      </c>
      <c r="E332" s="219" t="s">
        <v>812</v>
      </c>
      <c r="F332" s="220" t="s">
        <v>813</v>
      </c>
      <c r="G332" s="221" t="s">
        <v>288</v>
      </c>
      <c r="H332" s="222">
        <v>17.440000000000001</v>
      </c>
      <c r="I332" s="223">
        <v>2.7799999999999998</v>
      </c>
      <c r="J332" s="223">
        <f>ROUND(I332*H332,2)</f>
        <v>48.479999999999997</v>
      </c>
      <c r="K332" s="224"/>
      <c r="L332" s="35"/>
      <c r="M332" s="225" t="s">
        <v>1</v>
      </c>
      <c r="N332" s="226" t="s">
        <v>41</v>
      </c>
      <c r="O332" s="227">
        <v>0.19500000000000001</v>
      </c>
      <c r="P332" s="227">
        <f>O332*H332</f>
        <v>3.4008000000000003</v>
      </c>
      <c r="Q332" s="227">
        <v>0</v>
      </c>
      <c r="R332" s="227">
        <f>Q332*H332</f>
        <v>0</v>
      </c>
      <c r="S332" s="227">
        <v>0.001</v>
      </c>
      <c r="T332" s="228">
        <f>S332*H332</f>
        <v>0.017440000000000001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229" t="s">
        <v>195</v>
      </c>
      <c r="AT332" s="229" t="s">
        <v>161</v>
      </c>
      <c r="AU332" s="229" t="s">
        <v>166</v>
      </c>
      <c r="AY332" s="14" t="s">
        <v>158</v>
      </c>
      <c r="BE332" s="230">
        <f>IF(N332="základná",J332,0)</f>
        <v>0</v>
      </c>
      <c r="BF332" s="230">
        <f>IF(N332="znížená",J332,0)</f>
        <v>48.479999999999997</v>
      </c>
      <c r="BG332" s="230">
        <f>IF(N332="zákl. prenesená",J332,0)</f>
        <v>0</v>
      </c>
      <c r="BH332" s="230">
        <f>IF(N332="zníž. prenesená",J332,0)</f>
        <v>0</v>
      </c>
      <c r="BI332" s="230">
        <f>IF(N332="nulová",J332,0)</f>
        <v>0</v>
      </c>
      <c r="BJ332" s="14" t="s">
        <v>166</v>
      </c>
      <c r="BK332" s="230">
        <f>ROUND(I332*H332,2)</f>
        <v>48.479999999999997</v>
      </c>
      <c r="BL332" s="14" t="s">
        <v>195</v>
      </c>
      <c r="BM332" s="229" t="s">
        <v>814</v>
      </c>
    </row>
    <row r="333" s="2" customFormat="1" ht="24.15" customHeight="1">
      <c r="A333" s="29"/>
      <c r="B333" s="30"/>
      <c r="C333" s="218" t="s">
        <v>815</v>
      </c>
      <c r="D333" s="218" t="s">
        <v>161</v>
      </c>
      <c r="E333" s="219" t="s">
        <v>816</v>
      </c>
      <c r="F333" s="220" t="s">
        <v>817</v>
      </c>
      <c r="G333" s="221" t="s">
        <v>288</v>
      </c>
      <c r="H333" s="222">
        <v>150.036</v>
      </c>
      <c r="I333" s="223">
        <v>3</v>
      </c>
      <c r="J333" s="223">
        <f>ROUND(I333*H333,2)</f>
        <v>450.11000000000001</v>
      </c>
      <c r="K333" s="224"/>
      <c r="L333" s="35"/>
      <c r="M333" s="225" t="s">
        <v>1</v>
      </c>
      <c r="N333" s="226" t="s">
        <v>41</v>
      </c>
      <c r="O333" s="227">
        <v>0</v>
      </c>
      <c r="P333" s="227">
        <f>O333*H333</f>
        <v>0</v>
      </c>
      <c r="Q333" s="227">
        <v>0</v>
      </c>
      <c r="R333" s="227">
        <f>Q333*H333</f>
        <v>0</v>
      </c>
      <c r="S333" s="227">
        <v>0</v>
      </c>
      <c r="T333" s="228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229" t="s">
        <v>195</v>
      </c>
      <c r="AT333" s="229" t="s">
        <v>161</v>
      </c>
      <c r="AU333" s="229" t="s">
        <v>166</v>
      </c>
      <c r="AY333" s="14" t="s">
        <v>158</v>
      </c>
      <c r="BE333" s="230">
        <f>IF(N333="základná",J333,0)</f>
        <v>0</v>
      </c>
      <c r="BF333" s="230">
        <f>IF(N333="znížená",J333,0)</f>
        <v>450.11000000000001</v>
      </c>
      <c r="BG333" s="230">
        <f>IF(N333="zákl. prenesená",J333,0)</f>
        <v>0</v>
      </c>
      <c r="BH333" s="230">
        <f>IF(N333="zníž. prenesená",J333,0)</f>
        <v>0</v>
      </c>
      <c r="BI333" s="230">
        <f>IF(N333="nulová",J333,0)</f>
        <v>0</v>
      </c>
      <c r="BJ333" s="14" t="s">
        <v>166</v>
      </c>
      <c r="BK333" s="230">
        <f>ROUND(I333*H333,2)</f>
        <v>450.11000000000001</v>
      </c>
      <c r="BL333" s="14" t="s">
        <v>195</v>
      </c>
      <c r="BM333" s="229" t="s">
        <v>818</v>
      </c>
    </row>
    <row r="334" s="2" customFormat="1" ht="16.5" customHeight="1">
      <c r="A334" s="29"/>
      <c r="B334" s="30"/>
      <c r="C334" s="231" t="s">
        <v>461</v>
      </c>
      <c r="D334" s="231" t="s">
        <v>192</v>
      </c>
      <c r="E334" s="232" t="s">
        <v>819</v>
      </c>
      <c r="F334" s="233" t="s">
        <v>820</v>
      </c>
      <c r="G334" s="234" t="s">
        <v>192</v>
      </c>
      <c r="H334" s="235">
        <v>154.53100000000001</v>
      </c>
      <c r="I334" s="236">
        <v>8</v>
      </c>
      <c r="J334" s="236">
        <f>ROUND(I334*H334,2)</f>
        <v>1236.25</v>
      </c>
      <c r="K334" s="237"/>
      <c r="L334" s="238"/>
      <c r="M334" s="239" t="s">
        <v>1</v>
      </c>
      <c r="N334" s="240" t="s">
        <v>41</v>
      </c>
      <c r="O334" s="227">
        <v>0</v>
      </c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229" t="s">
        <v>222</v>
      </c>
      <c r="AT334" s="229" t="s">
        <v>192</v>
      </c>
      <c r="AU334" s="229" t="s">
        <v>166</v>
      </c>
      <c r="AY334" s="14" t="s">
        <v>158</v>
      </c>
      <c r="BE334" s="230">
        <f>IF(N334="základná",J334,0)</f>
        <v>0</v>
      </c>
      <c r="BF334" s="230">
        <f>IF(N334="znížená",J334,0)</f>
        <v>1236.25</v>
      </c>
      <c r="BG334" s="230">
        <f>IF(N334="zákl. prenesená",J334,0)</f>
        <v>0</v>
      </c>
      <c r="BH334" s="230">
        <f>IF(N334="zníž. prenesená",J334,0)</f>
        <v>0</v>
      </c>
      <c r="BI334" s="230">
        <f>IF(N334="nulová",J334,0)</f>
        <v>0</v>
      </c>
      <c r="BJ334" s="14" t="s">
        <v>166</v>
      </c>
      <c r="BK334" s="230">
        <f>ROUND(I334*H334,2)</f>
        <v>1236.25</v>
      </c>
      <c r="BL334" s="14" t="s">
        <v>195</v>
      </c>
      <c r="BM334" s="229" t="s">
        <v>821</v>
      </c>
    </row>
    <row r="335" s="2" customFormat="1" ht="16.5" customHeight="1">
      <c r="A335" s="29"/>
      <c r="B335" s="30"/>
      <c r="C335" s="218" t="s">
        <v>822</v>
      </c>
      <c r="D335" s="218" t="s">
        <v>161</v>
      </c>
      <c r="E335" s="219" t="s">
        <v>823</v>
      </c>
      <c r="F335" s="220" t="s">
        <v>824</v>
      </c>
      <c r="G335" s="221" t="s">
        <v>164</v>
      </c>
      <c r="H335" s="222">
        <v>165.40000000000001</v>
      </c>
      <c r="I335" s="223">
        <v>8.8200000000000003</v>
      </c>
      <c r="J335" s="223">
        <f>ROUND(I335*H335,2)</f>
        <v>1458.8299999999999</v>
      </c>
      <c r="K335" s="224"/>
      <c r="L335" s="35"/>
      <c r="M335" s="225" t="s">
        <v>1</v>
      </c>
      <c r="N335" s="226" t="s">
        <v>41</v>
      </c>
      <c r="O335" s="227">
        <v>0.30909999999999999</v>
      </c>
      <c r="P335" s="227">
        <f>O335*H335</f>
        <v>51.125140000000002</v>
      </c>
      <c r="Q335" s="227">
        <v>0.00029999999999999997</v>
      </c>
      <c r="R335" s="227">
        <f>Q335*H335</f>
        <v>0.049619999999999997</v>
      </c>
      <c r="S335" s="227">
        <v>0</v>
      </c>
      <c r="T335" s="228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229" t="s">
        <v>195</v>
      </c>
      <c r="AT335" s="229" t="s">
        <v>161</v>
      </c>
      <c r="AU335" s="229" t="s">
        <v>166</v>
      </c>
      <c r="AY335" s="14" t="s">
        <v>158</v>
      </c>
      <c r="BE335" s="230">
        <f>IF(N335="základná",J335,0)</f>
        <v>0</v>
      </c>
      <c r="BF335" s="230">
        <f>IF(N335="znížená",J335,0)</f>
        <v>1458.8299999999999</v>
      </c>
      <c r="BG335" s="230">
        <f>IF(N335="zákl. prenesená",J335,0)</f>
        <v>0</v>
      </c>
      <c r="BH335" s="230">
        <f>IF(N335="zníž. prenesená",J335,0)</f>
        <v>0</v>
      </c>
      <c r="BI335" s="230">
        <f>IF(N335="nulová",J335,0)</f>
        <v>0</v>
      </c>
      <c r="BJ335" s="14" t="s">
        <v>166</v>
      </c>
      <c r="BK335" s="230">
        <f>ROUND(I335*H335,2)</f>
        <v>1458.8299999999999</v>
      </c>
      <c r="BL335" s="14" t="s">
        <v>195</v>
      </c>
      <c r="BM335" s="229" t="s">
        <v>825</v>
      </c>
    </row>
    <row r="336" s="2" customFormat="1" ht="16.5" customHeight="1">
      <c r="A336" s="29"/>
      <c r="B336" s="30"/>
      <c r="C336" s="231" t="s">
        <v>465</v>
      </c>
      <c r="D336" s="231" t="s">
        <v>192</v>
      </c>
      <c r="E336" s="232" t="s">
        <v>826</v>
      </c>
      <c r="F336" s="233" t="s">
        <v>827</v>
      </c>
      <c r="G336" s="234" t="s">
        <v>164</v>
      </c>
      <c r="H336" s="235">
        <v>170.362</v>
      </c>
      <c r="I336" s="236">
        <v>35</v>
      </c>
      <c r="J336" s="236">
        <f>ROUND(I336*H336,2)</f>
        <v>5962.6700000000001</v>
      </c>
      <c r="K336" s="237"/>
      <c r="L336" s="238"/>
      <c r="M336" s="239" t="s">
        <v>1</v>
      </c>
      <c r="N336" s="240" t="s">
        <v>41</v>
      </c>
      <c r="O336" s="227">
        <v>0</v>
      </c>
      <c r="P336" s="227">
        <f>O336*H336</f>
        <v>0</v>
      </c>
      <c r="Q336" s="227">
        <v>0</v>
      </c>
      <c r="R336" s="227">
        <f>Q336*H336</f>
        <v>0</v>
      </c>
      <c r="S336" s="227">
        <v>0</v>
      </c>
      <c r="T336" s="228">
        <f>S336*H336</f>
        <v>0</v>
      </c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R336" s="229" t="s">
        <v>222</v>
      </c>
      <c r="AT336" s="229" t="s">
        <v>192</v>
      </c>
      <c r="AU336" s="229" t="s">
        <v>166</v>
      </c>
      <c r="AY336" s="14" t="s">
        <v>158</v>
      </c>
      <c r="BE336" s="230">
        <f>IF(N336="základná",J336,0)</f>
        <v>0</v>
      </c>
      <c r="BF336" s="230">
        <f>IF(N336="znížená",J336,0)</f>
        <v>5962.6700000000001</v>
      </c>
      <c r="BG336" s="230">
        <f>IF(N336="zákl. prenesená",J336,0)</f>
        <v>0</v>
      </c>
      <c r="BH336" s="230">
        <f>IF(N336="zníž. prenesená",J336,0)</f>
        <v>0</v>
      </c>
      <c r="BI336" s="230">
        <f>IF(N336="nulová",J336,0)</f>
        <v>0</v>
      </c>
      <c r="BJ336" s="14" t="s">
        <v>166</v>
      </c>
      <c r="BK336" s="230">
        <f>ROUND(I336*H336,2)</f>
        <v>5962.6700000000001</v>
      </c>
      <c r="BL336" s="14" t="s">
        <v>195</v>
      </c>
      <c r="BM336" s="229" t="s">
        <v>828</v>
      </c>
    </row>
    <row r="337" s="2" customFormat="1" ht="24.15" customHeight="1">
      <c r="A337" s="29"/>
      <c r="B337" s="30"/>
      <c r="C337" s="218" t="s">
        <v>829</v>
      </c>
      <c r="D337" s="218" t="s">
        <v>161</v>
      </c>
      <c r="E337" s="219" t="s">
        <v>830</v>
      </c>
      <c r="F337" s="220" t="s">
        <v>831</v>
      </c>
      <c r="G337" s="221" t="s">
        <v>164</v>
      </c>
      <c r="H337" s="222">
        <v>165.40000000000001</v>
      </c>
      <c r="I337" s="223">
        <v>12</v>
      </c>
      <c r="J337" s="223">
        <f>ROUND(I337*H337,2)</f>
        <v>1984.8</v>
      </c>
      <c r="K337" s="224"/>
      <c r="L337" s="35"/>
      <c r="M337" s="225" t="s">
        <v>1</v>
      </c>
      <c r="N337" s="226" t="s">
        <v>41</v>
      </c>
      <c r="O337" s="227">
        <v>0</v>
      </c>
      <c r="P337" s="227">
        <f>O337*H337</f>
        <v>0</v>
      </c>
      <c r="Q337" s="227">
        <v>0</v>
      </c>
      <c r="R337" s="227">
        <f>Q337*H337</f>
        <v>0</v>
      </c>
      <c r="S337" s="227">
        <v>0</v>
      </c>
      <c r="T337" s="228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229" t="s">
        <v>195</v>
      </c>
      <c r="AT337" s="229" t="s">
        <v>161</v>
      </c>
      <c r="AU337" s="229" t="s">
        <v>166</v>
      </c>
      <c r="AY337" s="14" t="s">
        <v>158</v>
      </c>
      <c r="BE337" s="230">
        <f>IF(N337="základná",J337,0)</f>
        <v>0</v>
      </c>
      <c r="BF337" s="230">
        <f>IF(N337="znížená",J337,0)</f>
        <v>1984.8</v>
      </c>
      <c r="BG337" s="230">
        <f>IF(N337="zákl. prenesená",J337,0)</f>
        <v>0</v>
      </c>
      <c r="BH337" s="230">
        <f>IF(N337="zníž. prenesená",J337,0)</f>
        <v>0</v>
      </c>
      <c r="BI337" s="230">
        <f>IF(N337="nulová",J337,0)</f>
        <v>0</v>
      </c>
      <c r="BJ337" s="14" t="s">
        <v>166</v>
      </c>
      <c r="BK337" s="230">
        <f>ROUND(I337*H337,2)</f>
        <v>1984.8</v>
      </c>
      <c r="BL337" s="14" t="s">
        <v>195</v>
      </c>
      <c r="BM337" s="229" t="s">
        <v>832</v>
      </c>
    </row>
    <row r="338" s="2" customFormat="1" ht="24.15" customHeight="1">
      <c r="A338" s="29"/>
      <c r="B338" s="30"/>
      <c r="C338" s="218" t="s">
        <v>468</v>
      </c>
      <c r="D338" s="218" t="s">
        <v>161</v>
      </c>
      <c r="E338" s="219" t="s">
        <v>833</v>
      </c>
      <c r="F338" s="220" t="s">
        <v>834</v>
      </c>
      <c r="G338" s="221" t="s">
        <v>174</v>
      </c>
      <c r="H338" s="222">
        <v>1.2370000000000001</v>
      </c>
      <c r="I338" s="223">
        <v>19.940000000000001</v>
      </c>
      <c r="J338" s="223">
        <f>ROUND(I338*H338,2)</f>
        <v>24.670000000000002</v>
      </c>
      <c r="K338" s="224"/>
      <c r="L338" s="35"/>
      <c r="M338" s="225" t="s">
        <v>1</v>
      </c>
      <c r="N338" s="226" t="s">
        <v>41</v>
      </c>
      <c r="O338" s="227">
        <v>1.0309999999999999</v>
      </c>
      <c r="P338" s="227">
        <f>O338*H338</f>
        <v>1.275347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229" t="s">
        <v>195</v>
      </c>
      <c r="AT338" s="229" t="s">
        <v>161</v>
      </c>
      <c r="AU338" s="229" t="s">
        <v>166</v>
      </c>
      <c r="AY338" s="14" t="s">
        <v>158</v>
      </c>
      <c r="BE338" s="230">
        <f>IF(N338="základná",J338,0)</f>
        <v>0</v>
      </c>
      <c r="BF338" s="230">
        <f>IF(N338="znížená",J338,0)</f>
        <v>24.670000000000002</v>
      </c>
      <c r="BG338" s="230">
        <f>IF(N338="zákl. prenesená",J338,0)</f>
        <v>0</v>
      </c>
      <c r="BH338" s="230">
        <f>IF(N338="zníž. prenesená",J338,0)</f>
        <v>0</v>
      </c>
      <c r="BI338" s="230">
        <f>IF(N338="nulová",J338,0)</f>
        <v>0</v>
      </c>
      <c r="BJ338" s="14" t="s">
        <v>166</v>
      </c>
      <c r="BK338" s="230">
        <f>ROUND(I338*H338,2)</f>
        <v>24.670000000000002</v>
      </c>
      <c r="BL338" s="14" t="s">
        <v>195</v>
      </c>
      <c r="BM338" s="229" t="s">
        <v>835</v>
      </c>
    </row>
    <row r="339" s="12" customFormat="1" ht="22.8" customHeight="1">
      <c r="A339" s="12"/>
      <c r="B339" s="203"/>
      <c r="C339" s="204"/>
      <c r="D339" s="205" t="s">
        <v>74</v>
      </c>
      <c r="E339" s="216" t="s">
        <v>836</v>
      </c>
      <c r="F339" s="216" t="s">
        <v>837</v>
      </c>
      <c r="G339" s="204"/>
      <c r="H339" s="204"/>
      <c r="I339" s="204"/>
      <c r="J339" s="217">
        <f>BK339</f>
        <v>6209.1300000000001</v>
      </c>
      <c r="K339" s="204"/>
      <c r="L339" s="208"/>
      <c r="M339" s="209"/>
      <c r="N339" s="210"/>
      <c r="O339" s="210"/>
      <c r="P339" s="211">
        <f>SUM(P340:P342)</f>
        <v>4.7643480000000009</v>
      </c>
      <c r="Q339" s="210"/>
      <c r="R339" s="211">
        <f>SUM(R340:R342)</f>
        <v>0</v>
      </c>
      <c r="S339" s="210"/>
      <c r="T339" s="212">
        <f>SUM(T340:T342)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3" t="s">
        <v>166</v>
      </c>
      <c r="AT339" s="214" t="s">
        <v>74</v>
      </c>
      <c r="AU339" s="214" t="s">
        <v>83</v>
      </c>
      <c r="AY339" s="213" t="s">
        <v>158</v>
      </c>
      <c r="BK339" s="215">
        <f>SUM(BK340:BK342)</f>
        <v>6209.1300000000001</v>
      </c>
    </row>
    <row r="340" s="2" customFormat="1" ht="33" customHeight="1">
      <c r="A340" s="29"/>
      <c r="B340" s="30"/>
      <c r="C340" s="218" t="s">
        <v>838</v>
      </c>
      <c r="D340" s="218" t="s">
        <v>161</v>
      </c>
      <c r="E340" s="219" t="s">
        <v>839</v>
      </c>
      <c r="F340" s="220" t="s">
        <v>840</v>
      </c>
      <c r="G340" s="221" t="s">
        <v>164</v>
      </c>
      <c r="H340" s="222">
        <v>134.57499999999999</v>
      </c>
      <c r="I340" s="223">
        <v>25</v>
      </c>
      <c r="J340" s="223">
        <f>ROUND(I340*H340,2)</f>
        <v>3364.3800000000001</v>
      </c>
      <c r="K340" s="224"/>
      <c r="L340" s="35"/>
      <c r="M340" s="225" t="s">
        <v>1</v>
      </c>
      <c r="N340" s="226" t="s">
        <v>41</v>
      </c>
      <c r="O340" s="227">
        <v>0</v>
      </c>
      <c r="P340" s="227">
        <f>O340*H340</f>
        <v>0</v>
      </c>
      <c r="Q340" s="227">
        <v>0</v>
      </c>
      <c r="R340" s="227">
        <f>Q340*H340</f>
        <v>0</v>
      </c>
      <c r="S340" s="227">
        <v>0</v>
      </c>
      <c r="T340" s="228">
        <f>S340*H340</f>
        <v>0</v>
      </c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R340" s="229" t="s">
        <v>195</v>
      </c>
      <c r="AT340" s="229" t="s">
        <v>161</v>
      </c>
      <c r="AU340" s="229" t="s">
        <v>166</v>
      </c>
      <c r="AY340" s="14" t="s">
        <v>158</v>
      </c>
      <c r="BE340" s="230">
        <f>IF(N340="základná",J340,0)</f>
        <v>0</v>
      </c>
      <c r="BF340" s="230">
        <f>IF(N340="znížená",J340,0)</f>
        <v>3364.3800000000001</v>
      </c>
      <c r="BG340" s="230">
        <f>IF(N340="zákl. prenesená",J340,0)</f>
        <v>0</v>
      </c>
      <c r="BH340" s="230">
        <f>IF(N340="zníž. prenesená",J340,0)</f>
        <v>0</v>
      </c>
      <c r="BI340" s="230">
        <f>IF(N340="nulová",J340,0)</f>
        <v>0</v>
      </c>
      <c r="BJ340" s="14" t="s">
        <v>166</v>
      </c>
      <c r="BK340" s="230">
        <f>ROUND(I340*H340,2)</f>
        <v>3364.3800000000001</v>
      </c>
      <c r="BL340" s="14" t="s">
        <v>195</v>
      </c>
      <c r="BM340" s="229" t="s">
        <v>841</v>
      </c>
    </row>
    <row r="341" s="2" customFormat="1" ht="16.5" customHeight="1">
      <c r="A341" s="29"/>
      <c r="B341" s="30"/>
      <c r="C341" s="231" t="s">
        <v>474</v>
      </c>
      <c r="D341" s="231" t="s">
        <v>192</v>
      </c>
      <c r="E341" s="232" t="s">
        <v>842</v>
      </c>
      <c r="F341" s="233" t="s">
        <v>843</v>
      </c>
      <c r="G341" s="234" t="s">
        <v>164</v>
      </c>
      <c r="H341" s="235">
        <v>138.612</v>
      </c>
      <c r="I341" s="236">
        <v>20</v>
      </c>
      <c r="J341" s="236">
        <f>ROUND(I341*H341,2)</f>
        <v>2772.2399999999998</v>
      </c>
      <c r="K341" s="237"/>
      <c r="L341" s="238"/>
      <c r="M341" s="239" t="s">
        <v>1</v>
      </c>
      <c r="N341" s="240" t="s">
        <v>41</v>
      </c>
      <c r="O341" s="227">
        <v>0</v>
      </c>
      <c r="P341" s="227">
        <f>O341*H341</f>
        <v>0</v>
      </c>
      <c r="Q341" s="227">
        <v>0</v>
      </c>
      <c r="R341" s="227">
        <f>Q341*H341</f>
        <v>0</v>
      </c>
      <c r="S341" s="227">
        <v>0</v>
      </c>
      <c r="T341" s="228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229" t="s">
        <v>222</v>
      </c>
      <c r="AT341" s="229" t="s">
        <v>192</v>
      </c>
      <c r="AU341" s="229" t="s">
        <v>166</v>
      </c>
      <c r="AY341" s="14" t="s">
        <v>158</v>
      </c>
      <c r="BE341" s="230">
        <f>IF(N341="základná",J341,0)</f>
        <v>0</v>
      </c>
      <c r="BF341" s="230">
        <f>IF(N341="znížená",J341,0)</f>
        <v>2772.2399999999998</v>
      </c>
      <c r="BG341" s="230">
        <f>IF(N341="zákl. prenesená",J341,0)</f>
        <v>0</v>
      </c>
      <c r="BH341" s="230">
        <f>IF(N341="zníž. prenesená",J341,0)</f>
        <v>0</v>
      </c>
      <c r="BI341" s="230">
        <f>IF(N341="nulová",J341,0)</f>
        <v>0</v>
      </c>
      <c r="BJ341" s="14" t="s">
        <v>166</v>
      </c>
      <c r="BK341" s="230">
        <f>ROUND(I341*H341,2)</f>
        <v>2772.2399999999998</v>
      </c>
      <c r="BL341" s="14" t="s">
        <v>195</v>
      </c>
      <c r="BM341" s="229" t="s">
        <v>844</v>
      </c>
    </row>
    <row r="342" s="2" customFormat="1" ht="24.15" customHeight="1">
      <c r="A342" s="29"/>
      <c r="B342" s="30"/>
      <c r="C342" s="218" t="s">
        <v>845</v>
      </c>
      <c r="D342" s="218" t="s">
        <v>161</v>
      </c>
      <c r="E342" s="219" t="s">
        <v>846</v>
      </c>
      <c r="F342" s="220" t="s">
        <v>847</v>
      </c>
      <c r="G342" s="221" t="s">
        <v>174</v>
      </c>
      <c r="H342" s="222">
        <v>2.9740000000000002</v>
      </c>
      <c r="I342" s="223">
        <v>24.379999999999999</v>
      </c>
      <c r="J342" s="223">
        <f>ROUND(I342*H342,2)</f>
        <v>72.510000000000005</v>
      </c>
      <c r="K342" s="224"/>
      <c r="L342" s="35"/>
      <c r="M342" s="225" t="s">
        <v>1</v>
      </c>
      <c r="N342" s="226" t="s">
        <v>41</v>
      </c>
      <c r="O342" s="227">
        <v>1.6020000000000001</v>
      </c>
      <c r="P342" s="227">
        <f>O342*H342</f>
        <v>4.7643480000000009</v>
      </c>
      <c r="Q342" s="227">
        <v>0</v>
      </c>
      <c r="R342" s="227">
        <f>Q342*H342</f>
        <v>0</v>
      </c>
      <c r="S342" s="227">
        <v>0</v>
      </c>
      <c r="T342" s="228">
        <f>S342*H342</f>
        <v>0</v>
      </c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R342" s="229" t="s">
        <v>195</v>
      </c>
      <c r="AT342" s="229" t="s">
        <v>161</v>
      </c>
      <c r="AU342" s="229" t="s">
        <v>166</v>
      </c>
      <c r="AY342" s="14" t="s">
        <v>158</v>
      </c>
      <c r="BE342" s="230">
        <f>IF(N342="základná",J342,0)</f>
        <v>0</v>
      </c>
      <c r="BF342" s="230">
        <f>IF(N342="znížená",J342,0)</f>
        <v>72.510000000000005</v>
      </c>
      <c r="BG342" s="230">
        <f>IF(N342="zákl. prenesená",J342,0)</f>
        <v>0</v>
      </c>
      <c r="BH342" s="230">
        <f>IF(N342="zníž. prenesená",J342,0)</f>
        <v>0</v>
      </c>
      <c r="BI342" s="230">
        <f>IF(N342="nulová",J342,0)</f>
        <v>0</v>
      </c>
      <c r="BJ342" s="14" t="s">
        <v>166</v>
      </c>
      <c r="BK342" s="230">
        <f>ROUND(I342*H342,2)</f>
        <v>72.510000000000005</v>
      </c>
      <c r="BL342" s="14" t="s">
        <v>195</v>
      </c>
      <c r="BM342" s="229" t="s">
        <v>848</v>
      </c>
    </row>
    <row r="343" s="12" customFormat="1" ht="22.8" customHeight="1">
      <c r="A343" s="12"/>
      <c r="B343" s="203"/>
      <c r="C343" s="204"/>
      <c r="D343" s="205" t="s">
        <v>74</v>
      </c>
      <c r="E343" s="216" t="s">
        <v>849</v>
      </c>
      <c r="F343" s="216" t="s">
        <v>850</v>
      </c>
      <c r="G343" s="204"/>
      <c r="H343" s="204"/>
      <c r="I343" s="204"/>
      <c r="J343" s="217">
        <f>BK343</f>
        <v>141.68000000000001</v>
      </c>
      <c r="K343" s="204"/>
      <c r="L343" s="208"/>
      <c r="M343" s="209"/>
      <c r="N343" s="210"/>
      <c r="O343" s="210"/>
      <c r="P343" s="211">
        <f>P344</f>
        <v>5.9700268200000002</v>
      </c>
      <c r="Q343" s="210"/>
      <c r="R343" s="211">
        <f>R344</f>
        <v>0.0054492800000000008</v>
      </c>
      <c r="S343" s="210"/>
      <c r="T343" s="212">
        <f>T344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3" t="s">
        <v>166</v>
      </c>
      <c r="AT343" s="214" t="s">
        <v>74</v>
      </c>
      <c r="AU343" s="214" t="s">
        <v>83</v>
      </c>
      <c r="AY343" s="213" t="s">
        <v>158</v>
      </c>
      <c r="BK343" s="215">
        <f>BK344</f>
        <v>141.68000000000001</v>
      </c>
    </row>
    <row r="344" s="2" customFormat="1" ht="21.75" customHeight="1">
      <c r="A344" s="29"/>
      <c r="B344" s="30"/>
      <c r="C344" s="218" t="s">
        <v>477</v>
      </c>
      <c r="D344" s="218" t="s">
        <v>161</v>
      </c>
      <c r="E344" s="219" t="s">
        <v>851</v>
      </c>
      <c r="F344" s="220" t="s">
        <v>852</v>
      </c>
      <c r="G344" s="221" t="s">
        <v>164</v>
      </c>
      <c r="H344" s="222">
        <v>17.029</v>
      </c>
      <c r="I344" s="223">
        <v>8.3200000000000003</v>
      </c>
      <c r="J344" s="223">
        <f>ROUND(I344*H344,2)</f>
        <v>141.68000000000001</v>
      </c>
      <c r="K344" s="224"/>
      <c r="L344" s="35"/>
      <c r="M344" s="225" t="s">
        <v>1</v>
      </c>
      <c r="N344" s="226" t="s">
        <v>41</v>
      </c>
      <c r="O344" s="227">
        <v>0.35058</v>
      </c>
      <c r="P344" s="227">
        <f>O344*H344</f>
        <v>5.9700268200000002</v>
      </c>
      <c r="Q344" s="227">
        <v>0.00032000000000000003</v>
      </c>
      <c r="R344" s="227">
        <f>Q344*H344</f>
        <v>0.0054492800000000008</v>
      </c>
      <c r="S344" s="227">
        <v>0</v>
      </c>
      <c r="T344" s="228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229" t="s">
        <v>195</v>
      </c>
      <c r="AT344" s="229" t="s">
        <v>161</v>
      </c>
      <c r="AU344" s="229" t="s">
        <v>166</v>
      </c>
      <c r="AY344" s="14" t="s">
        <v>158</v>
      </c>
      <c r="BE344" s="230">
        <f>IF(N344="základná",J344,0)</f>
        <v>0</v>
      </c>
      <c r="BF344" s="230">
        <f>IF(N344="znížená",J344,0)</f>
        <v>141.68000000000001</v>
      </c>
      <c r="BG344" s="230">
        <f>IF(N344="zákl. prenesená",J344,0)</f>
        <v>0</v>
      </c>
      <c r="BH344" s="230">
        <f>IF(N344="zníž. prenesená",J344,0)</f>
        <v>0</v>
      </c>
      <c r="BI344" s="230">
        <f>IF(N344="nulová",J344,0)</f>
        <v>0</v>
      </c>
      <c r="BJ344" s="14" t="s">
        <v>166</v>
      </c>
      <c r="BK344" s="230">
        <f>ROUND(I344*H344,2)</f>
        <v>141.68000000000001</v>
      </c>
      <c r="BL344" s="14" t="s">
        <v>195</v>
      </c>
      <c r="BM344" s="229" t="s">
        <v>853</v>
      </c>
    </row>
    <row r="345" s="12" customFormat="1" ht="22.8" customHeight="1">
      <c r="A345" s="12"/>
      <c r="B345" s="203"/>
      <c r="C345" s="204"/>
      <c r="D345" s="205" t="s">
        <v>74</v>
      </c>
      <c r="E345" s="216" t="s">
        <v>854</v>
      </c>
      <c r="F345" s="216" t="s">
        <v>855</v>
      </c>
      <c r="G345" s="204"/>
      <c r="H345" s="204"/>
      <c r="I345" s="204"/>
      <c r="J345" s="217">
        <f>BK345</f>
        <v>10348.610000000001</v>
      </c>
      <c r="K345" s="204"/>
      <c r="L345" s="208"/>
      <c r="M345" s="209"/>
      <c r="N345" s="210"/>
      <c r="O345" s="210"/>
      <c r="P345" s="211">
        <f>SUM(P346:P348)</f>
        <v>0</v>
      </c>
      <c r="Q345" s="210"/>
      <c r="R345" s="211">
        <f>SUM(R346:R348)</f>
        <v>0</v>
      </c>
      <c r="S345" s="210"/>
      <c r="T345" s="212">
        <f>SUM(T346:T348)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3" t="s">
        <v>166</v>
      </c>
      <c r="AT345" s="214" t="s">
        <v>74</v>
      </c>
      <c r="AU345" s="214" t="s">
        <v>83</v>
      </c>
      <c r="AY345" s="213" t="s">
        <v>158</v>
      </c>
      <c r="BK345" s="215">
        <f>SUM(BK346:BK348)</f>
        <v>10348.610000000001</v>
      </c>
    </row>
    <row r="346" s="2" customFormat="1" ht="24.15" customHeight="1">
      <c r="A346" s="29"/>
      <c r="B346" s="30"/>
      <c r="C346" s="218" t="s">
        <v>856</v>
      </c>
      <c r="D346" s="218" t="s">
        <v>161</v>
      </c>
      <c r="E346" s="219" t="s">
        <v>857</v>
      </c>
      <c r="F346" s="220" t="s">
        <v>858</v>
      </c>
      <c r="G346" s="221" t="s">
        <v>164</v>
      </c>
      <c r="H346" s="222">
        <v>1002.276</v>
      </c>
      <c r="I346" s="223">
        <v>6</v>
      </c>
      <c r="J346" s="223">
        <f>ROUND(I346*H346,2)</f>
        <v>6013.6599999999999</v>
      </c>
      <c r="K346" s="224"/>
      <c r="L346" s="35"/>
      <c r="M346" s="225" t="s">
        <v>1</v>
      </c>
      <c r="N346" s="226" t="s">
        <v>41</v>
      </c>
      <c r="O346" s="227">
        <v>0</v>
      </c>
      <c r="P346" s="227">
        <f>O346*H346</f>
        <v>0</v>
      </c>
      <c r="Q346" s="227">
        <v>0</v>
      </c>
      <c r="R346" s="227">
        <f>Q346*H346</f>
        <v>0</v>
      </c>
      <c r="S346" s="227">
        <v>0</v>
      </c>
      <c r="T346" s="228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229" t="s">
        <v>195</v>
      </c>
      <c r="AT346" s="229" t="s">
        <v>161</v>
      </c>
      <c r="AU346" s="229" t="s">
        <v>166</v>
      </c>
      <c r="AY346" s="14" t="s">
        <v>158</v>
      </c>
      <c r="BE346" s="230">
        <f>IF(N346="základná",J346,0)</f>
        <v>0</v>
      </c>
      <c r="BF346" s="230">
        <f>IF(N346="znížená",J346,0)</f>
        <v>6013.6599999999999</v>
      </c>
      <c r="BG346" s="230">
        <f>IF(N346="zákl. prenesená",J346,0)</f>
        <v>0</v>
      </c>
      <c r="BH346" s="230">
        <f>IF(N346="zníž. prenesená",J346,0)</f>
        <v>0</v>
      </c>
      <c r="BI346" s="230">
        <f>IF(N346="nulová",J346,0)</f>
        <v>0</v>
      </c>
      <c r="BJ346" s="14" t="s">
        <v>166</v>
      </c>
      <c r="BK346" s="230">
        <f>ROUND(I346*H346,2)</f>
        <v>6013.6599999999999</v>
      </c>
      <c r="BL346" s="14" t="s">
        <v>195</v>
      </c>
      <c r="BM346" s="229" t="s">
        <v>859</v>
      </c>
    </row>
    <row r="347" s="2" customFormat="1" ht="24.15" customHeight="1">
      <c r="A347" s="29"/>
      <c r="B347" s="30"/>
      <c r="C347" s="218" t="s">
        <v>482</v>
      </c>
      <c r="D347" s="218" t="s">
        <v>161</v>
      </c>
      <c r="E347" s="219" t="s">
        <v>860</v>
      </c>
      <c r="F347" s="220" t="s">
        <v>861</v>
      </c>
      <c r="G347" s="221" t="s">
        <v>164</v>
      </c>
      <c r="H347" s="222">
        <v>78.760000000000005</v>
      </c>
      <c r="I347" s="223">
        <v>7</v>
      </c>
      <c r="J347" s="223">
        <f>ROUND(I347*H347,2)</f>
        <v>551.32000000000005</v>
      </c>
      <c r="K347" s="224"/>
      <c r="L347" s="35"/>
      <c r="M347" s="225" t="s">
        <v>1</v>
      </c>
      <c r="N347" s="226" t="s">
        <v>41</v>
      </c>
      <c r="O347" s="227">
        <v>0</v>
      </c>
      <c r="P347" s="227">
        <f>O347*H347</f>
        <v>0</v>
      </c>
      <c r="Q347" s="227">
        <v>0</v>
      </c>
      <c r="R347" s="227">
        <f>Q347*H347</f>
        <v>0</v>
      </c>
      <c r="S347" s="227">
        <v>0</v>
      </c>
      <c r="T347" s="228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229" t="s">
        <v>195</v>
      </c>
      <c r="AT347" s="229" t="s">
        <v>161</v>
      </c>
      <c r="AU347" s="229" t="s">
        <v>166</v>
      </c>
      <c r="AY347" s="14" t="s">
        <v>158</v>
      </c>
      <c r="BE347" s="230">
        <f>IF(N347="základná",J347,0)</f>
        <v>0</v>
      </c>
      <c r="BF347" s="230">
        <f>IF(N347="znížená",J347,0)</f>
        <v>551.32000000000005</v>
      </c>
      <c r="BG347" s="230">
        <f>IF(N347="zákl. prenesená",J347,0)</f>
        <v>0</v>
      </c>
      <c r="BH347" s="230">
        <f>IF(N347="zníž. prenesená",J347,0)</f>
        <v>0</v>
      </c>
      <c r="BI347" s="230">
        <f>IF(N347="nulová",J347,0)</f>
        <v>0</v>
      </c>
      <c r="BJ347" s="14" t="s">
        <v>166</v>
      </c>
      <c r="BK347" s="230">
        <f>ROUND(I347*H347,2)</f>
        <v>551.32000000000005</v>
      </c>
      <c r="BL347" s="14" t="s">
        <v>195</v>
      </c>
      <c r="BM347" s="229" t="s">
        <v>862</v>
      </c>
    </row>
    <row r="348" s="2" customFormat="1" ht="16.5" customHeight="1">
      <c r="A348" s="29"/>
      <c r="B348" s="30"/>
      <c r="C348" s="218" t="s">
        <v>863</v>
      </c>
      <c r="D348" s="218" t="s">
        <v>161</v>
      </c>
      <c r="E348" s="219" t="s">
        <v>864</v>
      </c>
      <c r="F348" s="220" t="s">
        <v>865</v>
      </c>
      <c r="G348" s="221" t="s">
        <v>164</v>
      </c>
      <c r="H348" s="222">
        <v>1081.0360000000001</v>
      </c>
      <c r="I348" s="223">
        <v>3.5</v>
      </c>
      <c r="J348" s="223">
        <f>ROUND(I348*H348,2)</f>
        <v>3783.6300000000001</v>
      </c>
      <c r="K348" s="224"/>
      <c r="L348" s="35"/>
      <c r="M348" s="241" t="s">
        <v>1</v>
      </c>
      <c r="N348" s="242" t="s">
        <v>41</v>
      </c>
      <c r="O348" s="243">
        <v>0</v>
      </c>
      <c r="P348" s="243">
        <f>O348*H348</f>
        <v>0</v>
      </c>
      <c r="Q348" s="243">
        <v>0</v>
      </c>
      <c r="R348" s="243">
        <f>Q348*H348</f>
        <v>0</v>
      </c>
      <c r="S348" s="243">
        <v>0</v>
      </c>
      <c r="T348" s="244">
        <f>S348*H348</f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229" t="s">
        <v>195</v>
      </c>
      <c r="AT348" s="229" t="s">
        <v>161</v>
      </c>
      <c r="AU348" s="229" t="s">
        <v>166</v>
      </c>
      <c r="AY348" s="14" t="s">
        <v>158</v>
      </c>
      <c r="BE348" s="230">
        <f>IF(N348="základná",J348,0)</f>
        <v>0</v>
      </c>
      <c r="BF348" s="230">
        <f>IF(N348="znížená",J348,0)</f>
        <v>3783.6300000000001</v>
      </c>
      <c r="BG348" s="230">
        <f>IF(N348="zákl. prenesená",J348,0)</f>
        <v>0</v>
      </c>
      <c r="BH348" s="230">
        <f>IF(N348="zníž. prenesená",J348,0)</f>
        <v>0</v>
      </c>
      <c r="BI348" s="230">
        <f>IF(N348="nulová",J348,0)</f>
        <v>0</v>
      </c>
      <c r="BJ348" s="14" t="s">
        <v>166</v>
      </c>
      <c r="BK348" s="230">
        <f>ROUND(I348*H348,2)</f>
        <v>3783.6300000000001</v>
      </c>
      <c r="BL348" s="14" t="s">
        <v>195</v>
      </c>
      <c r="BM348" s="229" t="s">
        <v>866</v>
      </c>
    </row>
    <row r="349" s="2" customFormat="1" ht="6.96" customHeight="1">
      <c r="A349" s="29"/>
      <c r="B349" s="62"/>
      <c r="C349" s="63"/>
      <c r="D349" s="63"/>
      <c r="E349" s="63"/>
      <c r="F349" s="63"/>
      <c r="G349" s="63"/>
      <c r="H349" s="63"/>
      <c r="I349" s="63"/>
      <c r="J349" s="63"/>
      <c r="K349" s="63"/>
      <c r="L349" s="35"/>
      <c r="M349" s="29"/>
      <c r="O349" s="29"/>
      <c r="P349" s="29"/>
      <c r="Q349" s="29"/>
      <c r="R349" s="29"/>
      <c r="S349" s="29"/>
      <c r="T349" s="29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</row>
  </sheetData>
  <sheetProtection sheet="1" autoFilter="0" formatColumns="0" formatRows="0" objects="1" scenarios="1" spinCount="100000" saltValue="TcB6oeIeZ76DgXnU5foi0MjR66OQgAUTeBMyWN9bmJN98zSahggWI9pTIsNOkbLDZSpVho3s9lJ6u5YvBQYDwQ==" hashValue="g/NE+OChayhGOYdl+Cb5EHyvra3utehTWgQuCI7+6N0DOwG0hiLIfJw6IbhdUS2vhRDYepwhDjAK4FnI37mFBw==" algorithmName="SHA-512" password="CC35"/>
  <autoFilter ref="C136:K348"/>
  <mergeCells count="8">
    <mergeCell ref="E7:H7"/>
    <mergeCell ref="E9:H9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867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ROUND(J120, 2)</f>
        <v>15547.440000000001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ROUND((SUM(BE120:BE161)),  2)</f>
        <v>0</v>
      </c>
      <c r="G33" s="152"/>
      <c r="H33" s="152"/>
      <c r="I33" s="153">
        <v>0.20000000000000001</v>
      </c>
      <c r="J33" s="151">
        <f>ROUND(((SUM(BE120:BE161))*I33),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ROUND((SUM(BF120:BF161)),  2)</f>
        <v>15547.440000000001</v>
      </c>
      <c r="G34" s="29"/>
      <c r="H34" s="29"/>
      <c r="I34" s="155">
        <v>0.20000000000000001</v>
      </c>
      <c r="J34" s="154">
        <f>ROUND(((SUM(BF120:BF161))*I34),  2)</f>
        <v>3109.4899999999998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ROUND((SUM(BG120:BG161)),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ROUND((SUM(BH120:BH161)),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ROUND((SUM(BI120:BI161)),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18656.93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02 - SO 01 Zdravotechnika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J120</f>
        <v>15547.440000000001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868</v>
      </c>
      <c r="E97" s="182"/>
      <c r="F97" s="182"/>
      <c r="G97" s="182"/>
      <c r="H97" s="182"/>
      <c r="I97" s="182"/>
      <c r="J97" s="183">
        <f>J121</f>
        <v>15547.440000000001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131</v>
      </c>
      <c r="E98" s="188"/>
      <c r="F98" s="188"/>
      <c r="G98" s="188"/>
      <c r="H98" s="188"/>
      <c r="I98" s="188"/>
      <c r="J98" s="189">
        <f>J122</f>
        <v>4497.1800000000003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132</v>
      </c>
      <c r="E99" s="188"/>
      <c r="F99" s="188"/>
      <c r="G99" s="188"/>
      <c r="H99" s="188"/>
      <c r="I99" s="188"/>
      <c r="J99" s="189">
        <f>J137</f>
        <v>10054.360000000001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869</v>
      </c>
      <c r="E100" s="188"/>
      <c r="F100" s="188"/>
      <c r="G100" s="188"/>
      <c r="H100" s="188"/>
      <c r="I100" s="188"/>
      <c r="J100" s="189">
        <f>J159</f>
        <v>995.89999999999998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2" customFormat="1" ht="21.84" customHeight="1">
      <c r="A101" s="29"/>
      <c r="B101" s="30"/>
      <c r="C101" s="31"/>
      <c r="D101" s="31"/>
      <c r="E101" s="31"/>
      <c r="F101" s="31"/>
      <c r="G101" s="31"/>
      <c r="H101" s="31"/>
      <c r="I101" s="31"/>
      <c r="J101" s="31"/>
      <c r="K101" s="31"/>
      <c r="L101" s="59"/>
      <c r="S101" s="29"/>
      <c r="T101" s="29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</row>
    <row r="102" hidden="1" s="2" customFormat="1" ht="6.96" customHeight="1">
      <c r="A102" s="29"/>
      <c r="B102" s="62"/>
      <c r="C102" s="63"/>
      <c r="D102" s="63"/>
      <c r="E102" s="63"/>
      <c r="F102" s="63"/>
      <c r="G102" s="63"/>
      <c r="H102" s="63"/>
      <c r="I102" s="63"/>
      <c r="J102" s="63"/>
      <c r="K102" s="63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hidden="1"/>
    <row r="104" hidden="1"/>
    <row r="105" hidden="1"/>
    <row r="106" s="2" customFormat="1" ht="6.96" customHeight="1">
      <c r="A106" s="29"/>
      <c r="B106" s="64"/>
      <c r="C106" s="65"/>
      <c r="D106" s="65"/>
      <c r="E106" s="65"/>
      <c r="F106" s="65"/>
      <c r="G106" s="65"/>
      <c r="H106" s="65"/>
      <c r="I106" s="65"/>
      <c r="J106" s="65"/>
      <c r="K106" s="65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4.96" customHeight="1">
      <c r="A107" s="29"/>
      <c r="B107" s="30"/>
      <c r="C107" s="20" t="s">
        <v>144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6.96" customHeight="1">
      <c r="A108" s="29"/>
      <c r="B108" s="30"/>
      <c r="C108" s="31"/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13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174" t="str">
        <f>E7</f>
        <v>Rekonstrukcia objektu Biovetska 36 Nitra - 1.etapa</v>
      </c>
      <c r="F110" s="26"/>
      <c r="G110" s="26"/>
      <c r="H110" s="26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116</v>
      </c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6.5" customHeight="1">
      <c r="A112" s="29"/>
      <c r="B112" s="30"/>
      <c r="C112" s="31"/>
      <c r="D112" s="31"/>
      <c r="E112" s="72" t="str">
        <f>E9</f>
        <v>02 - SO 01 Zdravotechnika</v>
      </c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17</v>
      </c>
      <c r="D114" s="31"/>
      <c r="E114" s="31"/>
      <c r="F114" s="23" t="str">
        <f>F12</f>
        <v xml:space="preserve">Biovetská </v>
      </c>
      <c r="G114" s="31"/>
      <c r="H114" s="31"/>
      <c r="I114" s="26" t="s">
        <v>19</v>
      </c>
      <c r="J114" s="75" t="str">
        <f>IF(J12="","",J12)</f>
        <v>19. 12. 2022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6.96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25.65" customHeight="1">
      <c r="A116" s="29"/>
      <c r="B116" s="30"/>
      <c r="C116" s="26" t="s">
        <v>21</v>
      </c>
      <c r="D116" s="31"/>
      <c r="E116" s="31"/>
      <c r="F116" s="23" t="str">
        <f>E15</f>
        <v>Mesto Nitra</v>
      </c>
      <c r="G116" s="31"/>
      <c r="H116" s="31"/>
      <c r="I116" s="26" t="s">
        <v>29</v>
      </c>
      <c r="J116" s="27" t="str">
        <f>E21</f>
        <v xml:space="preserve">SOAR - ING. BÁRTA JIŘÍ </v>
      </c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5.15" customHeight="1">
      <c r="A117" s="29"/>
      <c r="B117" s="30"/>
      <c r="C117" s="26" t="s">
        <v>25</v>
      </c>
      <c r="D117" s="31"/>
      <c r="E117" s="31"/>
      <c r="F117" s="23" t="str">
        <f>IF(E18="","",E18)</f>
        <v>PP INVEST, s.r.o.</v>
      </c>
      <c r="G117" s="31"/>
      <c r="H117" s="31"/>
      <c r="I117" s="26" t="s">
        <v>32</v>
      </c>
      <c r="J117" s="27" t="str">
        <f>E24</f>
        <v>Ing. Martin Rusnák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0.32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11" customFormat="1" ht="29.28" customHeight="1">
      <c r="A119" s="191"/>
      <c r="B119" s="192"/>
      <c r="C119" s="193" t="s">
        <v>145</v>
      </c>
      <c r="D119" s="194" t="s">
        <v>60</v>
      </c>
      <c r="E119" s="194" t="s">
        <v>56</v>
      </c>
      <c r="F119" s="194" t="s">
        <v>57</v>
      </c>
      <c r="G119" s="194" t="s">
        <v>146</v>
      </c>
      <c r="H119" s="194" t="s">
        <v>147</v>
      </c>
      <c r="I119" s="194" t="s">
        <v>148</v>
      </c>
      <c r="J119" s="195" t="s">
        <v>120</v>
      </c>
      <c r="K119" s="196" t="s">
        <v>149</v>
      </c>
      <c r="L119" s="197"/>
      <c r="M119" s="96" t="s">
        <v>1</v>
      </c>
      <c r="N119" s="97" t="s">
        <v>39</v>
      </c>
      <c r="O119" s="97" t="s">
        <v>150</v>
      </c>
      <c r="P119" s="97" t="s">
        <v>151</v>
      </c>
      <c r="Q119" s="97" t="s">
        <v>152</v>
      </c>
      <c r="R119" s="97" t="s">
        <v>153</v>
      </c>
      <c r="S119" s="97" t="s">
        <v>154</v>
      </c>
      <c r="T119" s="98" t="s">
        <v>155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29"/>
      <c r="B120" s="30"/>
      <c r="C120" s="103" t="s">
        <v>121</v>
      </c>
      <c r="D120" s="31"/>
      <c r="E120" s="31"/>
      <c r="F120" s="31"/>
      <c r="G120" s="31"/>
      <c r="H120" s="31"/>
      <c r="I120" s="31"/>
      <c r="J120" s="198">
        <f>BK120</f>
        <v>15547.440000000001</v>
      </c>
      <c r="K120" s="31"/>
      <c r="L120" s="35"/>
      <c r="M120" s="99"/>
      <c r="N120" s="199"/>
      <c r="O120" s="100"/>
      <c r="P120" s="200">
        <f>P121</f>
        <v>0</v>
      </c>
      <c r="Q120" s="100"/>
      <c r="R120" s="200">
        <f>R121</f>
        <v>0</v>
      </c>
      <c r="S120" s="100"/>
      <c r="T120" s="201">
        <f>T121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74</v>
      </c>
      <c r="AU120" s="14" t="s">
        <v>122</v>
      </c>
      <c r="BK120" s="202">
        <f>BK121</f>
        <v>15547.440000000001</v>
      </c>
    </row>
    <row r="121" s="12" customFormat="1" ht="25.92" customHeight="1">
      <c r="A121" s="12"/>
      <c r="B121" s="203"/>
      <c r="C121" s="204"/>
      <c r="D121" s="205" t="s">
        <v>74</v>
      </c>
      <c r="E121" s="206" t="s">
        <v>870</v>
      </c>
      <c r="F121" s="206" t="s">
        <v>419</v>
      </c>
      <c r="G121" s="204"/>
      <c r="H121" s="204"/>
      <c r="I121" s="204"/>
      <c r="J121" s="207">
        <f>BK121</f>
        <v>15547.440000000001</v>
      </c>
      <c r="K121" s="204"/>
      <c r="L121" s="208"/>
      <c r="M121" s="209"/>
      <c r="N121" s="210"/>
      <c r="O121" s="210"/>
      <c r="P121" s="211">
        <f>P122+P137+P159</f>
        <v>0</v>
      </c>
      <c r="Q121" s="210"/>
      <c r="R121" s="211">
        <f>R122+R137+R159</f>
        <v>0</v>
      </c>
      <c r="S121" s="210"/>
      <c r="T121" s="212">
        <f>T122+T137+T159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83</v>
      </c>
      <c r="AT121" s="214" t="s">
        <v>74</v>
      </c>
      <c r="AU121" s="214" t="s">
        <v>75</v>
      </c>
      <c r="AY121" s="213" t="s">
        <v>158</v>
      </c>
      <c r="BK121" s="215">
        <f>BK122+BK137+BK159</f>
        <v>15547.440000000001</v>
      </c>
    </row>
    <row r="122" s="12" customFormat="1" ht="22.8" customHeight="1">
      <c r="A122" s="12"/>
      <c r="B122" s="203"/>
      <c r="C122" s="204"/>
      <c r="D122" s="205" t="s">
        <v>74</v>
      </c>
      <c r="E122" s="216" t="s">
        <v>469</v>
      </c>
      <c r="F122" s="216" t="s">
        <v>470</v>
      </c>
      <c r="G122" s="204"/>
      <c r="H122" s="204"/>
      <c r="I122" s="204"/>
      <c r="J122" s="217">
        <f>BK122</f>
        <v>4497.1800000000003</v>
      </c>
      <c r="K122" s="204"/>
      <c r="L122" s="208"/>
      <c r="M122" s="209"/>
      <c r="N122" s="210"/>
      <c r="O122" s="210"/>
      <c r="P122" s="211">
        <f>SUM(P123:P136)</f>
        <v>0</v>
      </c>
      <c r="Q122" s="210"/>
      <c r="R122" s="211">
        <f>SUM(R123:R136)</f>
        <v>0</v>
      </c>
      <c r="S122" s="210"/>
      <c r="T122" s="212">
        <f>SUM(T123:T136)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166</v>
      </c>
      <c r="AT122" s="214" t="s">
        <v>74</v>
      </c>
      <c r="AU122" s="214" t="s">
        <v>83</v>
      </c>
      <c r="AY122" s="213" t="s">
        <v>158</v>
      </c>
      <c r="BK122" s="215">
        <f>SUM(BK123:BK136)</f>
        <v>4497.1800000000003</v>
      </c>
    </row>
    <row r="123" s="2" customFormat="1" ht="16.5" customHeight="1">
      <c r="A123" s="29"/>
      <c r="B123" s="30"/>
      <c r="C123" s="218" t="s">
        <v>83</v>
      </c>
      <c r="D123" s="218" t="s">
        <v>161</v>
      </c>
      <c r="E123" s="219" t="s">
        <v>871</v>
      </c>
      <c r="F123" s="220" t="s">
        <v>872</v>
      </c>
      <c r="G123" s="221" t="s">
        <v>288</v>
      </c>
      <c r="H123" s="222">
        <v>40</v>
      </c>
      <c r="I123" s="223">
        <v>9.7799999999999994</v>
      </c>
      <c r="J123" s="223">
        <f>ROUND(I123*H123,2)</f>
        <v>391.19999999999999</v>
      </c>
      <c r="K123" s="224"/>
      <c r="L123" s="35"/>
      <c r="M123" s="225" t="s">
        <v>1</v>
      </c>
      <c r="N123" s="226" t="s">
        <v>41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195</v>
      </c>
      <c r="AT123" s="229" t="s">
        <v>161</v>
      </c>
      <c r="AU123" s="229" t="s">
        <v>166</v>
      </c>
      <c r="AY123" s="14" t="s">
        <v>158</v>
      </c>
      <c r="BE123" s="230">
        <f>IF(N123="základná",J123,0)</f>
        <v>0</v>
      </c>
      <c r="BF123" s="230">
        <f>IF(N123="znížená",J123,0)</f>
        <v>391.19999999999999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166</v>
      </c>
      <c r="BK123" s="230">
        <f>ROUND(I123*H123,2)</f>
        <v>391.19999999999999</v>
      </c>
      <c r="BL123" s="14" t="s">
        <v>195</v>
      </c>
      <c r="BM123" s="229" t="s">
        <v>166</v>
      </c>
    </row>
    <row r="124" s="2" customFormat="1" ht="24.15" customHeight="1">
      <c r="A124" s="29"/>
      <c r="B124" s="30"/>
      <c r="C124" s="218" t="s">
        <v>166</v>
      </c>
      <c r="D124" s="218" t="s">
        <v>161</v>
      </c>
      <c r="E124" s="219" t="s">
        <v>873</v>
      </c>
      <c r="F124" s="220" t="s">
        <v>874</v>
      </c>
      <c r="G124" s="221" t="s">
        <v>288</v>
      </c>
      <c r="H124" s="222">
        <v>34</v>
      </c>
      <c r="I124" s="223">
        <v>18.399999999999999</v>
      </c>
      <c r="J124" s="223">
        <f>ROUND(I124*H124,2)</f>
        <v>625.60000000000002</v>
      </c>
      <c r="K124" s="224"/>
      <c r="L124" s="35"/>
      <c r="M124" s="225" t="s">
        <v>1</v>
      </c>
      <c r="N124" s="226" t="s">
        <v>41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195</v>
      </c>
      <c r="AT124" s="229" t="s">
        <v>161</v>
      </c>
      <c r="AU124" s="229" t="s">
        <v>166</v>
      </c>
      <c r="AY124" s="14" t="s">
        <v>158</v>
      </c>
      <c r="BE124" s="230">
        <f>IF(N124="základná",J124,0)</f>
        <v>0</v>
      </c>
      <c r="BF124" s="230">
        <f>IF(N124="znížená",J124,0)</f>
        <v>625.60000000000002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166</v>
      </c>
      <c r="BK124" s="230">
        <f>ROUND(I124*H124,2)</f>
        <v>625.60000000000002</v>
      </c>
      <c r="BL124" s="14" t="s">
        <v>195</v>
      </c>
      <c r="BM124" s="229" t="s">
        <v>165</v>
      </c>
    </row>
    <row r="125" s="2" customFormat="1" ht="24.15" customHeight="1">
      <c r="A125" s="29"/>
      <c r="B125" s="30"/>
      <c r="C125" s="218" t="s">
        <v>176</v>
      </c>
      <c r="D125" s="218" t="s">
        <v>161</v>
      </c>
      <c r="E125" s="219" t="s">
        <v>875</v>
      </c>
      <c r="F125" s="220" t="s">
        <v>876</v>
      </c>
      <c r="G125" s="221" t="s">
        <v>288</v>
      </c>
      <c r="H125" s="222">
        <v>54</v>
      </c>
      <c r="I125" s="223">
        <v>20.699999999999999</v>
      </c>
      <c r="J125" s="223">
        <f>ROUND(I125*H125,2)</f>
        <v>1117.8</v>
      </c>
      <c r="K125" s="224"/>
      <c r="L125" s="35"/>
      <c r="M125" s="225" t="s">
        <v>1</v>
      </c>
      <c r="N125" s="226" t="s">
        <v>41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195</v>
      </c>
      <c r="AT125" s="229" t="s">
        <v>161</v>
      </c>
      <c r="AU125" s="229" t="s">
        <v>166</v>
      </c>
      <c r="AY125" s="14" t="s">
        <v>158</v>
      </c>
      <c r="BE125" s="230">
        <f>IF(N125="základná",J125,0)</f>
        <v>0</v>
      </c>
      <c r="BF125" s="230">
        <f>IF(N125="znížená",J125,0)</f>
        <v>1117.8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166</v>
      </c>
      <c r="BK125" s="230">
        <f>ROUND(I125*H125,2)</f>
        <v>1117.8</v>
      </c>
      <c r="BL125" s="14" t="s">
        <v>195</v>
      </c>
      <c r="BM125" s="229" t="s">
        <v>175</v>
      </c>
    </row>
    <row r="126" s="2" customFormat="1" ht="24.15" customHeight="1">
      <c r="A126" s="29"/>
      <c r="B126" s="30"/>
      <c r="C126" s="218" t="s">
        <v>165</v>
      </c>
      <c r="D126" s="218" t="s">
        <v>161</v>
      </c>
      <c r="E126" s="219" t="s">
        <v>877</v>
      </c>
      <c r="F126" s="220" t="s">
        <v>878</v>
      </c>
      <c r="G126" s="221" t="s">
        <v>288</v>
      </c>
      <c r="H126" s="222">
        <v>16</v>
      </c>
      <c r="I126" s="223">
        <v>24.149999999999999</v>
      </c>
      <c r="J126" s="223">
        <f>ROUND(I126*H126,2)</f>
        <v>386.39999999999998</v>
      </c>
      <c r="K126" s="224"/>
      <c r="L126" s="35"/>
      <c r="M126" s="225" t="s">
        <v>1</v>
      </c>
      <c r="N126" s="226" t="s">
        <v>41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195</v>
      </c>
      <c r="AT126" s="229" t="s">
        <v>161</v>
      </c>
      <c r="AU126" s="229" t="s">
        <v>166</v>
      </c>
      <c r="AY126" s="14" t="s">
        <v>158</v>
      </c>
      <c r="BE126" s="230">
        <f>IF(N126="základná",J126,0)</f>
        <v>0</v>
      </c>
      <c r="BF126" s="230">
        <f>IF(N126="znížená",J126,0)</f>
        <v>386.39999999999998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166</v>
      </c>
      <c r="BK126" s="230">
        <f>ROUND(I126*H126,2)</f>
        <v>386.39999999999998</v>
      </c>
      <c r="BL126" s="14" t="s">
        <v>195</v>
      </c>
      <c r="BM126" s="229" t="s">
        <v>181</v>
      </c>
    </row>
    <row r="127" s="2" customFormat="1" ht="24.15" customHeight="1">
      <c r="A127" s="29"/>
      <c r="B127" s="30"/>
      <c r="C127" s="218" t="s">
        <v>191</v>
      </c>
      <c r="D127" s="218" t="s">
        <v>161</v>
      </c>
      <c r="E127" s="219" t="s">
        <v>879</v>
      </c>
      <c r="F127" s="220" t="s">
        <v>880</v>
      </c>
      <c r="G127" s="221" t="s">
        <v>288</v>
      </c>
      <c r="H127" s="222">
        <v>16</v>
      </c>
      <c r="I127" s="223">
        <v>27.600000000000001</v>
      </c>
      <c r="J127" s="223">
        <f>ROUND(I127*H127,2)</f>
        <v>441.60000000000002</v>
      </c>
      <c r="K127" s="224"/>
      <c r="L127" s="35"/>
      <c r="M127" s="225" t="s">
        <v>1</v>
      </c>
      <c r="N127" s="226" t="s">
        <v>41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195</v>
      </c>
      <c r="AT127" s="229" t="s">
        <v>161</v>
      </c>
      <c r="AU127" s="229" t="s">
        <v>166</v>
      </c>
      <c r="AY127" s="14" t="s">
        <v>158</v>
      </c>
      <c r="BE127" s="230">
        <f>IF(N127="základná",J127,0)</f>
        <v>0</v>
      </c>
      <c r="BF127" s="230">
        <f>IF(N127="znížená",J127,0)</f>
        <v>441.60000000000002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166</v>
      </c>
      <c r="BK127" s="230">
        <f>ROUND(I127*H127,2)</f>
        <v>441.60000000000002</v>
      </c>
      <c r="BL127" s="14" t="s">
        <v>195</v>
      </c>
      <c r="BM127" s="229" t="s">
        <v>109</v>
      </c>
    </row>
    <row r="128" s="2" customFormat="1" ht="16.5" customHeight="1">
      <c r="A128" s="29"/>
      <c r="B128" s="30"/>
      <c r="C128" s="218" t="s">
        <v>175</v>
      </c>
      <c r="D128" s="218" t="s">
        <v>161</v>
      </c>
      <c r="E128" s="219" t="s">
        <v>881</v>
      </c>
      <c r="F128" s="220" t="s">
        <v>882</v>
      </c>
      <c r="G128" s="221" t="s">
        <v>288</v>
      </c>
      <c r="H128" s="222">
        <v>120</v>
      </c>
      <c r="I128" s="223">
        <v>1.73</v>
      </c>
      <c r="J128" s="223">
        <f>ROUND(I128*H128,2)</f>
        <v>207.59999999999999</v>
      </c>
      <c r="K128" s="224"/>
      <c r="L128" s="35"/>
      <c r="M128" s="225" t="s">
        <v>1</v>
      </c>
      <c r="N128" s="226" t="s">
        <v>41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195</v>
      </c>
      <c r="AT128" s="229" t="s">
        <v>161</v>
      </c>
      <c r="AU128" s="229" t="s">
        <v>166</v>
      </c>
      <c r="AY128" s="14" t="s">
        <v>158</v>
      </c>
      <c r="BE128" s="230">
        <f>IF(N128="základná",J128,0)</f>
        <v>0</v>
      </c>
      <c r="BF128" s="230">
        <f>IF(N128="znížená",J128,0)</f>
        <v>207.59999999999999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166</v>
      </c>
      <c r="BK128" s="230">
        <f>ROUND(I128*H128,2)</f>
        <v>207.59999999999999</v>
      </c>
      <c r="BL128" s="14" t="s">
        <v>195</v>
      </c>
      <c r="BM128" s="229" t="s">
        <v>186</v>
      </c>
    </row>
    <row r="129" s="2" customFormat="1" ht="16.5" customHeight="1">
      <c r="A129" s="29"/>
      <c r="B129" s="30"/>
      <c r="C129" s="218" t="s">
        <v>199</v>
      </c>
      <c r="D129" s="218" t="s">
        <v>161</v>
      </c>
      <c r="E129" s="219" t="s">
        <v>883</v>
      </c>
      <c r="F129" s="220" t="s">
        <v>884</v>
      </c>
      <c r="G129" s="221" t="s">
        <v>288</v>
      </c>
      <c r="H129" s="222">
        <v>16</v>
      </c>
      <c r="I129" s="223">
        <v>9.7799999999999994</v>
      </c>
      <c r="J129" s="223">
        <f>ROUND(I129*H129,2)</f>
        <v>156.47999999999999</v>
      </c>
      <c r="K129" s="224"/>
      <c r="L129" s="35"/>
      <c r="M129" s="225" t="s">
        <v>1</v>
      </c>
      <c r="N129" s="226" t="s">
        <v>41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195</v>
      </c>
      <c r="AT129" s="229" t="s">
        <v>161</v>
      </c>
      <c r="AU129" s="229" t="s">
        <v>166</v>
      </c>
      <c r="AY129" s="14" t="s">
        <v>158</v>
      </c>
      <c r="BE129" s="230">
        <f>IF(N129="základná",J129,0)</f>
        <v>0</v>
      </c>
      <c r="BF129" s="230">
        <f>IF(N129="znížená",J129,0)</f>
        <v>156.47999999999999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166</v>
      </c>
      <c r="BK129" s="230">
        <f>ROUND(I129*H129,2)</f>
        <v>156.47999999999999</v>
      </c>
      <c r="BL129" s="14" t="s">
        <v>195</v>
      </c>
      <c r="BM129" s="229" t="s">
        <v>190</v>
      </c>
    </row>
    <row r="130" s="2" customFormat="1" ht="16.5" customHeight="1">
      <c r="A130" s="29"/>
      <c r="B130" s="30"/>
      <c r="C130" s="218" t="s">
        <v>181</v>
      </c>
      <c r="D130" s="218" t="s">
        <v>161</v>
      </c>
      <c r="E130" s="219" t="s">
        <v>885</v>
      </c>
      <c r="F130" s="220" t="s">
        <v>886</v>
      </c>
      <c r="G130" s="221" t="s">
        <v>288</v>
      </c>
      <c r="H130" s="222">
        <v>40</v>
      </c>
      <c r="I130" s="223">
        <v>10.93</v>
      </c>
      <c r="J130" s="223">
        <f>ROUND(I130*H130,2)</f>
        <v>437.19999999999999</v>
      </c>
      <c r="K130" s="224"/>
      <c r="L130" s="35"/>
      <c r="M130" s="225" t="s">
        <v>1</v>
      </c>
      <c r="N130" s="226" t="s">
        <v>41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195</v>
      </c>
      <c r="AT130" s="229" t="s">
        <v>161</v>
      </c>
      <c r="AU130" s="229" t="s">
        <v>166</v>
      </c>
      <c r="AY130" s="14" t="s">
        <v>158</v>
      </c>
      <c r="BE130" s="230">
        <f>IF(N130="základná",J130,0)</f>
        <v>0</v>
      </c>
      <c r="BF130" s="230">
        <f>IF(N130="znížená",J130,0)</f>
        <v>437.19999999999999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166</v>
      </c>
      <c r="BK130" s="230">
        <f>ROUND(I130*H130,2)</f>
        <v>437.19999999999999</v>
      </c>
      <c r="BL130" s="14" t="s">
        <v>195</v>
      </c>
      <c r="BM130" s="229" t="s">
        <v>195</v>
      </c>
    </row>
    <row r="131" s="2" customFormat="1" ht="21.75" customHeight="1">
      <c r="A131" s="29"/>
      <c r="B131" s="30"/>
      <c r="C131" s="218" t="s">
        <v>205</v>
      </c>
      <c r="D131" s="218" t="s">
        <v>161</v>
      </c>
      <c r="E131" s="219" t="s">
        <v>887</v>
      </c>
      <c r="F131" s="220" t="s">
        <v>888</v>
      </c>
      <c r="G131" s="221" t="s">
        <v>189</v>
      </c>
      <c r="H131" s="222">
        <v>34</v>
      </c>
      <c r="I131" s="223">
        <v>5.75</v>
      </c>
      <c r="J131" s="223">
        <f>ROUND(I131*H131,2)</f>
        <v>195.5</v>
      </c>
      <c r="K131" s="224"/>
      <c r="L131" s="35"/>
      <c r="M131" s="225" t="s">
        <v>1</v>
      </c>
      <c r="N131" s="226" t="s">
        <v>41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195</v>
      </c>
      <c r="AT131" s="229" t="s">
        <v>161</v>
      </c>
      <c r="AU131" s="229" t="s">
        <v>166</v>
      </c>
      <c r="AY131" s="14" t="s">
        <v>158</v>
      </c>
      <c r="BE131" s="230">
        <f>IF(N131="základná",J131,0)</f>
        <v>0</v>
      </c>
      <c r="BF131" s="230">
        <f>IF(N131="znížená",J131,0)</f>
        <v>195.5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166</v>
      </c>
      <c r="BK131" s="230">
        <f>ROUND(I131*H131,2)</f>
        <v>195.5</v>
      </c>
      <c r="BL131" s="14" t="s">
        <v>195</v>
      </c>
      <c r="BM131" s="229" t="s">
        <v>198</v>
      </c>
    </row>
    <row r="132" s="2" customFormat="1" ht="16.5" customHeight="1">
      <c r="A132" s="29"/>
      <c r="B132" s="30"/>
      <c r="C132" s="218" t="s">
        <v>109</v>
      </c>
      <c r="D132" s="218" t="s">
        <v>161</v>
      </c>
      <c r="E132" s="219" t="s">
        <v>889</v>
      </c>
      <c r="F132" s="220" t="s">
        <v>890</v>
      </c>
      <c r="G132" s="221" t="s">
        <v>189</v>
      </c>
      <c r="H132" s="222">
        <v>40</v>
      </c>
      <c r="I132" s="223">
        <v>4.5999999999999996</v>
      </c>
      <c r="J132" s="223">
        <f>ROUND(I132*H132,2)</f>
        <v>184</v>
      </c>
      <c r="K132" s="224"/>
      <c r="L132" s="35"/>
      <c r="M132" s="225" t="s">
        <v>1</v>
      </c>
      <c r="N132" s="226" t="s">
        <v>41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195</v>
      </c>
      <c r="AT132" s="229" t="s">
        <v>161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184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184</v>
      </c>
      <c r="BL132" s="14" t="s">
        <v>195</v>
      </c>
      <c r="BM132" s="229" t="s">
        <v>7</v>
      </c>
    </row>
    <row r="133" s="2" customFormat="1" ht="16.5" customHeight="1">
      <c r="A133" s="29"/>
      <c r="B133" s="30"/>
      <c r="C133" s="218" t="s">
        <v>112</v>
      </c>
      <c r="D133" s="218" t="s">
        <v>161</v>
      </c>
      <c r="E133" s="219" t="s">
        <v>891</v>
      </c>
      <c r="F133" s="220" t="s">
        <v>892</v>
      </c>
      <c r="G133" s="221" t="s">
        <v>288</v>
      </c>
      <c r="H133" s="222">
        <v>176</v>
      </c>
      <c r="I133" s="223">
        <v>1.1499999999999999</v>
      </c>
      <c r="J133" s="223">
        <f>ROUND(I133*H133,2)</f>
        <v>202.40000000000001</v>
      </c>
      <c r="K133" s="224"/>
      <c r="L133" s="35"/>
      <c r="M133" s="225" t="s">
        <v>1</v>
      </c>
      <c r="N133" s="226" t="s">
        <v>41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195</v>
      </c>
      <c r="AT133" s="229" t="s">
        <v>161</v>
      </c>
      <c r="AU133" s="229" t="s">
        <v>166</v>
      </c>
      <c r="AY133" s="14" t="s">
        <v>158</v>
      </c>
      <c r="BE133" s="230">
        <f>IF(N133="základná",J133,0)</f>
        <v>0</v>
      </c>
      <c r="BF133" s="230">
        <f>IF(N133="znížená",J133,0)</f>
        <v>202.40000000000001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166</v>
      </c>
      <c r="BK133" s="230">
        <f>ROUND(I133*H133,2)</f>
        <v>202.40000000000001</v>
      </c>
      <c r="BL133" s="14" t="s">
        <v>195</v>
      </c>
      <c r="BM133" s="229" t="s">
        <v>204</v>
      </c>
    </row>
    <row r="134" s="2" customFormat="1" ht="24.15" customHeight="1">
      <c r="A134" s="29"/>
      <c r="B134" s="30"/>
      <c r="C134" s="218" t="s">
        <v>186</v>
      </c>
      <c r="D134" s="218" t="s">
        <v>161</v>
      </c>
      <c r="E134" s="219" t="s">
        <v>893</v>
      </c>
      <c r="F134" s="220" t="s">
        <v>894</v>
      </c>
      <c r="G134" s="221" t="s">
        <v>174</v>
      </c>
      <c r="H134" s="222">
        <v>1.6000000000000001</v>
      </c>
      <c r="I134" s="223">
        <v>69.150000000000006</v>
      </c>
      <c r="J134" s="223">
        <f>ROUND(I134*H134,2)</f>
        <v>110.64</v>
      </c>
      <c r="K134" s="224"/>
      <c r="L134" s="35"/>
      <c r="M134" s="225" t="s">
        <v>1</v>
      </c>
      <c r="N134" s="226" t="s">
        <v>41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195</v>
      </c>
      <c r="AT134" s="229" t="s">
        <v>161</v>
      </c>
      <c r="AU134" s="229" t="s">
        <v>166</v>
      </c>
      <c r="AY134" s="14" t="s">
        <v>158</v>
      </c>
      <c r="BE134" s="230">
        <f>IF(N134="základná",J134,0)</f>
        <v>0</v>
      </c>
      <c r="BF134" s="230">
        <f>IF(N134="znížená",J134,0)</f>
        <v>110.64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166</v>
      </c>
      <c r="BK134" s="230">
        <f>ROUND(I134*H134,2)</f>
        <v>110.64</v>
      </c>
      <c r="BL134" s="14" t="s">
        <v>195</v>
      </c>
      <c r="BM134" s="229" t="s">
        <v>208</v>
      </c>
    </row>
    <row r="135" s="2" customFormat="1" ht="24.15" customHeight="1">
      <c r="A135" s="29"/>
      <c r="B135" s="30"/>
      <c r="C135" s="218" t="s">
        <v>219</v>
      </c>
      <c r="D135" s="218" t="s">
        <v>161</v>
      </c>
      <c r="E135" s="219" t="s">
        <v>895</v>
      </c>
      <c r="F135" s="220" t="s">
        <v>896</v>
      </c>
      <c r="G135" s="221" t="s">
        <v>189</v>
      </c>
      <c r="H135" s="222">
        <v>2</v>
      </c>
      <c r="I135" s="223">
        <v>16.100000000000001</v>
      </c>
      <c r="J135" s="223">
        <f>ROUND(I135*H135,2)</f>
        <v>32.200000000000003</v>
      </c>
      <c r="K135" s="224"/>
      <c r="L135" s="35"/>
      <c r="M135" s="225" t="s">
        <v>1</v>
      </c>
      <c r="N135" s="226" t="s">
        <v>41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195</v>
      </c>
      <c r="AT135" s="229" t="s">
        <v>161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32.200000000000003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32.200000000000003</v>
      </c>
      <c r="BL135" s="14" t="s">
        <v>195</v>
      </c>
      <c r="BM135" s="229" t="s">
        <v>212</v>
      </c>
    </row>
    <row r="136" s="2" customFormat="1" ht="24.15" customHeight="1">
      <c r="A136" s="29"/>
      <c r="B136" s="30"/>
      <c r="C136" s="218" t="s">
        <v>190</v>
      </c>
      <c r="D136" s="218" t="s">
        <v>161</v>
      </c>
      <c r="E136" s="219" t="s">
        <v>483</v>
      </c>
      <c r="F136" s="220" t="s">
        <v>484</v>
      </c>
      <c r="G136" s="221" t="s">
        <v>174</v>
      </c>
      <c r="H136" s="222">
        <v>0.29199999999999998</v>
      </c>
      <c r="I136" s="223">
        <v>29.309999999999999</v>
      </c>
      <c r="J136" s="223">
        <f>ROUND(I136*H136,2)</f>
        <v>8.5600000000000005</v>
      </c>
      <c r="K136" s="224"/>
      <c r="L136" s="35"/>
      <c r="M136" s="225" t="s">
        <v>1</v>
      </c>
      <c r="N136" s="226" t="s">
        <v>41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195</v>
      </c>
      <c r="AT136" s="229" t="s">
        <v>161</v>
      </c>
      <c r="AU136" s="229" t="s">
        <v>166</v>
      </c>
      <c r="AY136" s="14" t="s">
        <v>158</v>
      </c>
      <c r="BE136" s="230">
        <f>IF(N136="základná",J136,0)</f>
        <v>0</v>
      </c>
      <c r="BF136" s="230">
        <f>IF(N136="znížená",J136,0)</f>
        <v>8.5600000000000005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166</v>
      </c>
      <c r="BK136" s="230">
        <f>ROUND(I136*H136,2)</f>
        <v>8.5600000000000005</v>
      </c>
      <c r="BL136" s="14" t="s">
        <v>195</v>
      </c>
      <c r="BM136" s="229" t="s">
        <v>215</v>
      </c>
    </row>
    <row r="137" s="12" customFormat="1" ht="22.8" customHeight="1">
      <c r="A137" s="12"/>
      <c r="B137" s="203"/>
      <c r="C137" s="204"/>
      <c r="D137" s="205" t="s">
        <v>74</v>
      </c>
      <c r="E137" s="216" t="s">
        <v>485</v>
      </c>
      <c r="F137" s="216" t="s">
        <v>486</v>
      </c>
      <c r="G137" s="204"/>
      <c r="H137" s="204"/>
      <c r="I137" s="204"/>
      <c r="J137" s="217">
        <f>BK137</f>
        <v>10054.360000000001</v>
      </c>
      <c r="K137" s="204"/>
      <c r="L137" s="208"/>
      <c r="M137" s="209"/>
      <c r="N137" s="210"/>
      <c r="O137" s="210"/>
      <c r="P137" s="211">
        <f>SUM(P138:P158)</f>
        <v>0</v>
      </c>
      <c r="Q137" s="210"/>
      <c r="R137" s="211">
        <f>SUM(R138:R158)</f>
        <v>0</v>
      </c>
      <c r="S137" s="210"/>
      <c r="T137" s="212">
        <f>SUM(T138:T158)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166</v>
      </c>
      <c r="AT137" s="214" t="s">
        <v>74</v>
      </c>
      <c r="AU137" s="214" t="s">
        <v>83</v>
      </c>
      <c r="AY137" s="213" t="s">
        <v>158</v>
      </c>
      <c r="BK137" s="215">
        <f>SUM(BK138:BK158)</f>
        <v>10054.360000000001</v>
      </c>
    </row>
    <row r="138" s="2" customFormat="1" ht="21.75" customHeight="1">
      <c r="A138" s="29"/>
      <c r="B138" s="30"/>
      <c r="C138" s="218" t="s">
        <v>226</v>
      </c>
      <c r="D138" s="218" t="s">
        <v>161</v>
      </c>
      <c r="E138" s="219" t="s">
        <v>897</v>
      </c>
      <c r="F138" s="220" t="s">
        <v>898</v>
      </c>
      <c r="G138" s="221" t="s">
        <v>288</v>
      </c>
      <c r="H138" s="222">
        <v>200</v>
      </c>
      <c r="I138" s="223">
        <v>3.2200000000000002</v>
      </c>
      <c r="J138" s="223">
        <f>ROUND(I138*H138,2)</f>
        <v>644</v>
      </c>
      <c r="K138" s="224"/>
      <c r="L138" s="35"/>
      <c r="M138" s="225" t="s">
        <v>1</v>
      </c>
      <c r="N138" s="226" t="s">
        <v>41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195</v>
      </c>
      <c r="AT138" s="229" t="s">
        <v>161</v>
      </c>
      <c r="AU138" s="229" t="s">
        <v>166</v>
      </c>
      <c r="AY138" s="14" t="s">
        <v>158</v>
      </c>
      <c r="BE138" s="230">
        <f>IF(N138="základná",J138,0)</f>
        <v>0</v>
      </c>
      <c r="BF138" s="230">
        <f>IF(N138="znížená",J138,0)</f>
        <v>644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166</v>
      </c>
      <c r="BK138" s="230">
        <f>ROUND(I138*H138,2)</f>
        <v>644</v>
      </c>
      <c r="BL138" s="14" t="s">
        <v>195</v>
      </c>
      <c r="BM138" s="229" t="s">
        <v>218</v>
      </c>
    </row>
    <row r="139" s="2" customFormat="1" ht="21.75" customHeight="1">
      <c r="A139" s="29"/>
      <c r="B139" s="30"/>
      <c r="C139" s="218" t="s">
        <v>195</v>
      </c>
      <c r="D139" s="218" t="s">
        <v>161</v>
      </c>
      <c r="E139" s="219" t="s">
        <v>899</v>
      </c>
      <c r="F139" s="220" t="s">
        <v>900</v>
      </c>
      <c r="G139" s="221" t="s">
        <v>288</v>
      </c>
      <c r="H139" s="222">
        <v>166</v>
      </c>
      <c r="I139" s="223">
        <v>20.699999999999999</v>
      </c>
      <c r="J139" s="223">
        <f>ROUND(I139*H139,2)</f>
        <v>3436.1999999999998</v>
      </c>
      <c r="K139" s="224"/>
      <c r="L139" s="35"/>
      <c r="M139" s="225" t="s">
        <v>1</v>
      </c>
      <c r="N139" s="226" t="s">
        <v>41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195</v>
      </c>
      <c r="AT139" s="229" t="s">
        <v>161</v>
      </c>
      <c r="AU139" s="229" t="s">
        <v>166</v>
      </c>
      <c r="AY139" s="14" t="s">
        <v>158</v>
      </c>
      <c r="BE139" s="230">
        <f>IF(N139="základná",J139,0)</f>
        <v>0</v>
      </c>
      <c r="BF139" s="230">
        <f>IF(N139="znížená",J139,0)</f>
        <v>3436.1999999999998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166</v>
      </c>
      <c r="BK139" s="230">
        <f>ROUND(I139*H139,2)</f>
        <v>3436.1999999999998</v>
      </c>
      <c r="BL139" s="14" t="s">
        <v>195</v>
      </c>
      <c r="BM139" s="229" t="s">
        <v>222</v>
      </c>
    </row>
    <row r="140" s="2" customFormat="1" ht="21.75" customHeight="1">
      <c r="A140" s="29"/>
      <c r="B140" s="30"/>
      <c r="C140" s="218" t="s">
        <v>233</v>
      </c>
      <c r="D140" s="218" t="s">
        <v>161</v>
      </c>
      <c r="E140" s="219" t="s">
        <v>901</v>
      </c>
      <c r="F140" s="220" t="s">
        <v>902</v>
      </c>
      <c r="G140" s="221" t="s">
        <v>288</v>
      </c>
      <c r="H140" s="222">
        <v>62</v>
      </c>
      <c r="I140" s="223">
        <v>25.300000000000001</v>
      </c>
      <c r="J140" s="223">
        <f>ROUND(I140*H140,2)</f>
        <v>1568.5999999999999</v>
      </c>
      <c r="K140" s="224"/>
      <c r="L140" s="35"/>
      <c r="M140" s="225" t="s">
        <v>1</v>
      </c>
      <c r="N140" s="226" t="s">
        <v>41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195</v>
      </c>
      <c r="AT140" s="229" t="s">
        <v>161</v>
      </c>
      <c r="AU140" s="229" t="s">
        <v>166</v>
      </c>
      <c r="AY140" s="14" t="s">
        <v>158</v>
      </c>
      <c r="BE140" s="230">
        <f>IF(N140="základná",J140,0)</f>
        <v>0</v>
      </c>
      <c r="BF140" s="230">
        <f>IF(N140="znížená",J140,0)</f>
        <v>1568.5999999999999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166</v>
      </c>
      <c r="BK140" s="230">
        <f>ROUND(I140*H140,2)</f>
        <v>1568.5999999999999</v>
      </c>
      <c r="BL140" s="14" t="s">
        <v>195</v>
      </c>
      <c r="BM140" s="229" t="s">
        <v>225</v>
      </c>
    </row>
    <row r="141" s="2" customFormat="1" ht="16.5" customHeight="1">
      <c r="A141" s="29"/>
      <c r="B141" s="30"/>
      <c r="C141" s="218" t="s">
        <v>198</v>
      </c>
      <c r="D141" s="218" t="s">
        <v>161</v>
      </c>
      <c r="E141" s="219" t="s">
        <v>903</v>
      </c>
      <c r="F141" s="220" t="s">
        <v>904</v>
      </c>
      <c r="G141" s="221" t="s">
        <v>288</v>
      </c>
      <c r="H141" s="222">
        <v>228</v>
      </c>
      <c r="I141" s="223">
        <v>3.4500000000000002</v>
      </c>
      <c r="J141" s="223">
        <f>ROUND(I141*H141,2)</f>
        <v>786.60000000000002</v>
      </c>
      <c r="K141" s="224"/>
      <c r="L141" s="35"/>
      <c r="M141" s="225" t="s">
        <v>1</v>
      </c>
      <c r="N141" s="226" t="s">
        <v>41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195</v>
      </c>
      <c r="AT141" s="229" t="s">
        <v>161</v>
      </c>
      <c r="AU141" s="229" t="s">
        <v>166</v>
      </c>
      <c r="AY141" s="14" t="s">
        <v>158</v>
      </c>
      <c r="BE141" s="230">
        <f>IF(N141="základná",J141,0)</f>
        <v>0</v>
      </c>
      <c r="BF141" s="230">
        <f>IF(N141="znížená",J141,0)</f>
        <v>786.60000000000002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166</v>
      </c>
      <c r="BK141" s="230">
        <f>ROUND(I141*H141,2)</f>
        <v>786.60000000000002</v>
      </c>
      <c r="BL141" s="14" t="s">
        <v>195</v>
      </c>
      <c r="BM141" s="229" t="s">
        <v>229</v>
      </c>
    </row>
    <row r="142" s="2" customFormat="1" ht="24.15" customHeight="1">
      <c r="A142" s="29"/>
      <c r="B142" s="30"/>
      <c r="C142" s="218" t="s">
        <v>240</v>
      </c>
      <c r="D142" s="218" t="s">
        <v>161</v>
      </c>
      <c r="E142" s="219" t="s">
        <v>905</v>
      </c>
      <c r="F142" s="220" t="s">
        <v>906</v>
      </c>
      <c r="G142" s="221" t="s">
        <v>494</v>
      </c>
      <c r="H142" s="222">
        <v>6</v>
      </c>
      <c r="I142" s="223">
        <v>86.25</v>
      </c>
      <c r="J142" s="223">
        <f>ROUND(I142*H142,2)</f>
        <v>517.5</v>
      </c>
      <c r="K142" s="224"/>
      <c r="L142" s="35"/>
      <c r="M142" s="225" t="s">
        <v>1</v>
      </c>
      <c r="N142" s="226" t="s">
        <v>41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195</v>
      </c>
      <c r="AT142" s="229" t="s">
        <v>161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517.5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517.5</v>
      </c>
      <c r="BL142" s="14" t="s">
        <v>195</v>
      </c>
      <c r="BM142" s="229" t="s">
        <v>232</v>
      </c>
    </row>
    <row r="143" s="2" customFormat="1" ht="24.15" customHeight="1">
      <c r="A143" s="29"/>
      <c r="B143" s="30"/>
      <c r="C143" s="218" t="s">
        <v>7</v>
      </c>
      <c r="D143" s="218" t="s">
        <v>161</v>
      </c>
      <c r="E143" s="219" t="s">
        <v>907</v>
      </c>
      <c r="F143" s="220" t="s">
        <v>908</v>
      </c>
      <c r="G143" s="221" t="s">
        <v>494</v>
      </c>
      <c r="H143" s="222">
        <v>6</v>
      </c>
      <c r="I143" s="223">
        <v>98.900000000000006</v>
      </c>
      <c r="J143" s="223">
        <f>ROUND(I143*H143,2)</f>
        <v>593.39999999999998</v>
      </c>
      <c r="K143" s="224"/>
      <c r="L143" s="35"/>
      <c r="M143" s="225" t="s">
        <v>1</v>
      </c>
      <c r="N143" s="226" t="s">
        <v>41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195</v>
      </c>
      <c r="AT143" s="229" t="s">
        <v>161</v>
      </c>
      <c r="AU143" s="229" t="s">
        <v>166</v>
      </c>
      <c r="AY143" s="14" t="s">
        <v>158</v>
      </c>
      <c r="BE143" s="230">
        <f>IF(N143="základná",J143,0)</f>
        <v>0</v>
      </c>
      <c r="BF143" s="230">
        <f>IF(N143="znížená",J143,0)</f>
        <v>593.39999999999998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166</v>
      </c>
      <c r="BK143" s="230">
        <f>ROUND(I143*H143,2)</f>
        <v>593.39999999999998</v>
      </c>
      <c r="BL143" s="14" t="s">
        <v>195</v>
      </c>
      <c r="BM143" s="229" t="s">
        <v>236</v>
      </c>
    </row>
    <row r="144" s="2" customFormat="1" ht="24.15" customHeight="1">
      <c r="A144" s="29"/>
      <c r="B144" s="30"/>
      <c r="C144" s="218" t="s">
        <v>247</v>
      </c>
      <c r="D144" s="218" t="s">
        <v>161</v>
      </c>
      <c r="E144" s="219" t="s">
        <v>909</v>
      </c>
      <c r="F144" s="220" t="s">
        <v>910</v>
      </c>
      <c r="G144" s="221" t="s">
        <v>494</v>
      </c>
      <c r="H144" s="222">
        <v>4</v>
      </c>
      <c r="I144" s="223">
        <v>126.5</v>
      </c>
      <c r="J144" s="223">
        <f>ROUND(I144*H144,2)</f>
        <v>506</v>
      </c>
      <c r="K144" s="224"/>
      <c r="L144" s="35"/>
      <c r="M144" s="225" t="s">
        <v>1</v>
      </c>
      <c r="N144" s="226" t="s">
        <v>41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195</v>
      </c>
      <c r="AT144" s="229" t="s">
        <v>161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506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506</v>
      </c>
      <c r="BL144" s="14" t="s">
        <v>195</v>
      </c>
      <c r="BM144" s="229" t="s">
        <v>239</v>
      </c>
    </row>
    <row r="145" s="2" customFormat="1" ht="24.15" customHeight="1">
      <c r="A145" s="29"/>
      <c r="B145" s="30"/>
      <c r="C145" s="218" t="s">
        <v>204</v>
      </c>
      <c r="D145" s="218" t="s">
        <v>161</v>
      </c>
      <c r="E145" s="219" t="s">
        <v>911</v>
      </c>
      <c r="F145" s="220" t="s">
        <v>912</v>
      </c>
      <c r="G145" s="221" t="s">
        <v>189</v>
      </c>
      <c r="H145" s="222">
        <v>40</v>
      </c>
      <c r="I145" s="223">
        <v>9.1999999999999993</v>
      </c>
      <c r="J145" s="223">
        <f>ROUND(I145*H145,2)</f>
        <v>368</v>
      </c>
      <c r="K145" s="224"/>
      <c r="L145" s="35"/>
      <c r="M145" s="225" t="s">
        <v>1</v>
      </c>
      <c r="N145" s="226" t="s">
        <v>41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195</v>
      </c>
      <c r="AT145" s="229" t="s">
        <v>161</v>
      </c>
      <c r="AU145" s="229" t="s">
        <v>166</v>
      </c>
      <c r="AY145" s="14" t="s">
        <v>158</v>
      </c>
      <c r="BE145" s="230">
        <f>IF(N145="základná",J145,0)</f>
        <v>0</v>
      </c>
      <c r="BF145" s="230">
        <f>IF(N145="znížená",J145,0)</f>
        <v>368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166</v>
      </c>
      <c r="BK145" s="230">
        <f>ROUND(I145*H145,2)</f>
        <v>368</v>
      </c>
      <c r="BL145" s="14" t="s">
        <v>195</v>
      </c>
      <c r="BM145" s="229" t="s">
        <v>243</v>
      </c>
    </row>
    <row r="146" s="2" customFormat="1" ht="21.75" customHeight="1">
      <c r="A146" s="29"/>
      <c r="B146" s="30"/>
      <c r="C146" s="218" t="s">
        <v>254</v>
      </c>
      <c r="D146" s="218" t="s">
        <v>161</v>
      </c>
      <c r="E146" s="219" t="s">
        <v>913</v>
      </c>
      <c r="F146" s="220" t="s">
        <v>914</v>
      </c>
      <c r="G146" s="221" t="s">
        <v>189</v>
      </c>
      <c r="H146" s="222">
        <v>60</v>
      </c>
      <c r="I146" s="223">
        <v>1.73</v>
      </c>
      <c r="J146" s="223">
        <f>ROUND(I146*H146,2)</f>
        <v>103.8</v>
      </c>
      <c r="K146" s="224"/>
      <c r="L146" s="35"/>
      <c r="M146" s="225" t="s">
        <v>1</v>
      </c>
      <c r="N146" s="226" t="s">
        <v>41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195</v>
      </c>
      <c r="AT146" s="229" t="s">
        <v>161</v>
      </c>
      <c r="AU146" s="229" t="s">
        <v>166</v>
      </c>
      <c r="AY146" s="14" t="s">
        <v>158</v>
      </c>
      <c r="BE146" s="230">
        <f>IF(N146="základná",J146,0)</f>
        <v>0</v>
      </c>
      <c r="BF146" s="230">
        <f>IF(N146="znížená",J146,0)</f>
        <v>103.8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166</v>
      </c>
      <c r="BK146" s="230">
        <f>ROUND(I146*H146,2)</f>
        <v>103.8</v>
      </c>
      <c r="BL146" s="14" t="s">
        <v>195</v>
      </c>
      <c r="BM146" s="229" t="s">
        <v>246</v>
      </c>
    </row>
    <row r="147" s="2" customFormat="1" ht="24.15" customHeight="1">
      <c r="A147" s="29"/>
      <c r="B147" s="30"/>
      <c r="C147" s="218" t="s">
        <v>208</v>
      </c>
      <c r="D147" s="218" t="s">
        <v>161</v>
      </c>
      <c r="E147" s="219" t="s">
        <v>915</v>
      </c>
      <c r="F147" s="220" t="s">
        <v>916</v>
      </c>
      <c r="G147" s="221" t="s">
        <v>189</v>
      </c>
      <c r="H147" s="222">
        <v>6</v>
      </c>
      <c r="I147" s="223">
        <v>8.0500000000000007</v>
      </c>
      <c r="J147" s="223">
        <f>ROUND(I147*H147,2)</f>
        <v>48.299999999999997</v>
      </c>
      <c r="K147" s="224"/>
      <c r="L147" s="35"/>
      <c r="M147" s="225" t="s">
        <v>1</v>
      </c>
      <c r="N147" s="226" t="s">
        <v>41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195</v>
      </c>
      <c r="AT147" s="229" t="s">
        <v>161</v>
      </c>
      <c r="AU147" s="229" t="s">
        <v>166</v>
      </c>
      <c r="AY147" s="14" t="s">
        <v>158</v>
      </c>
      <c r="BE147" s="230">
        <f>IF(N147="základná",J147,0)</f>
        <v>0</v>
      </c>
      <c r="BF147" s="230">
        <f>IF(N147="znížená",J147,0)</f>
        <v>48.299999999999997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166</v>
      </c>
      <c r="BK147" s="230">
        <f>ROUND(I147*H147,2)</f>
        <v>48.299999999999997</v>
      </c>
      <c r="BL147" s="14" t="s">
        <v>195</v>
      </c>
      <c r="BM147" s="229" t="s">
        <v>250</v>
      </c>
    </row>
    <row r="148" s="2" customFormat="1" ht="24.15" customHeight="1">
      <c r="A148" s="29"/>
      <c r="B148" s="30"/>
      <c r="C148" s="218" t="s">
        <v>261</v>
      </c>
      <c r="D148" s="218" t="s">
        <v>161</v>
      </c>
      <c r="E148" s="219" t="s">
        <v>917</v>
      </c>
      <c r="F148" s="220" t="s">
        <v>918</v>
      </c>
      <c r="G148" s="221" t="s">
        <v>189</v>
      </c>
      <c r="H148" s="222">
        <v>12</v>
      </c>
      <c r="I148" s="223">
        <v>13.800000000000001</v>
      </c>
      <c r="J148" s="223">
        <f>ROUND(I148*H148,2)</f>
        <v>165.59999999999999</v>
      </c>
      <c r="K148" s="224"/>
      <c r="L148" s="35"/>
      <c r="M148" s="225" t="s">
        <v>1</v>
      </c>
      <c r="N148" s="226" t="s">
        <v>41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195</v>
      </c>
      <c r="AT148" s="229" t="s">
        <v>161</v>
      </c>
      <c r="AU148" s="229" t="s">
        <v>166</v>
      </c>
      <c r="AY148" s="14" t="s">
        <v>158</v>
      </c>
      <c r="BE148" s="230">
        <f>IF(N148="základná",J148,0)</f>
        <v>0</v>
      </c>
      <c r="BF148" s="230">
        <f>IF(N148="znížená",J148,0)</f>
        <v>165.59999999999999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165.59999999999999</v>
      </c>
      <c r="BL148" s="14" t="s">
        <v>195</v>
      </c>
      <c r="BM148" s="229" t="s">
        <v>253</v>
      </c>
    </row>
    <row r="149" s="2" customFormat="1" ht="21.75" customHeight="1">
      <c r="A149" s="29"/>
      <c r="B149" s="30"/>
      <c r="C149" s="218" t="s">
        <v>212</v>
      </c>
      <c r="D149" s="218" t="s">
        <v>161</v>
      </c>
      <c r="E149" s="219" t="s">
        <v>919</v>
      </c>
      <c r="F149" s="220" t="s">
        <v>920</v>
      </c>
      <c r="G149" s="221" t="s">
        <v>189</v>
      </c>
      <c r="H149" s="222">
        <v>10</v>
      </c>
      <c r="I149" s="223">
        <v>18.399999999999999</v>
      </c>
      <c r="J149" s="223">
        <f>ROUND(I149*H149,2)</f>
        <v>184</v>
      </c>
      <c r="K149" s="224"/>
      <c r="L149" s="35"/>
      <c r="M149" s="225" t="s">
        <v>1</v>
      </c>
      <c r="N149" s="226" t="s">
        <v>41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195</v>
      </c>
      <c r="AT149" s="229" t="s">
        <v>161</v>
      </c>
      <c r="AU149" s="229" t="s">
        <v>166</v>
      </c>
      <c r="AY149" s="14" t="s">
        <v>158</v>
      </c>
      <c r="BE149" s="230">
        <f>IF(N149="základná",J149,0)</f>
        <v>0</v>
      </c>
      <c r="BF149" s="230">
        <f>IF(N149="znížená",J149,0)</f>
        <v>184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166</v>
      </c>
      <c r="BK149" s="230">
        <f>ROUND(I149*H149,2)</f>
        <v>184</v>
      </c>
      <c r="BL149" s="14" t="s">
        <v>195</v>
      </c>
      <c r="BM149" s="229" t="s">
        <v>257</v>
      </c>
    </row>
    <row r="150" s="2" customFormat="1" ht="24.15" customHeight="1">
      <c r="A150" s="29"/>
      <c r="B150" s="30"/>
      <c r="C150" s="218" t="s">
        <v>268</v>
      </c>
      <c r="D150" s="218" t="s">
        <v>161</v>
      </c>
      <c r="E150" s="219" t="s">
        <v>921</v>
      </c>
      <c r="F150" s="220" t="s">
        <v>922</v>
      </c>
      <c r="G150" s="221" t="s">
        <v>189</v>
      </c>
      <c r="H150" s="222">
        <v>4</v>
      </c>
      <c r="I150" s="223">
        <v>25.300000000000001</v>
      </c>
      <c r="J150" s="223">
        <f>ROUND(I150*H150,2)</f>
        <v>101.2</v>
      </c>
      <c r="K150" s="224"/>
      <c r="L150" s="35"/>
      <c r="M150" s="225" t="s">
        <v>1</v>
      </c>
      <c r="N150" s="226" t="s">
        <v>41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195</v>
      </c>
      <c r="AT150" s="229" t="s">
        <v>161</v>
      </c>
      <c r="AU150" s="229" t="s">
        <v>166</v>
      </c>
      <c r="AY150" s="14" t="s">
        <v>158</v>
      </c>
      <c r="BE150" s="230">
        <f>IF(N150="základná",J150,0)</f>
        <v>0</v>
      </c>
      <c r="BF150" s="230">
        <f>IF(N150="znížená",J150,0)</f>
        <v>101.2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101.2</v>
      </c>
      <c r="BL150" s="14" t="s">
        <v>195</v>
      </c>
      <c r="BM150" s="229" t="s">
        <v>260</v>
      </c>
    </row>
    <row r="151" s="2" customFormat="1" ht="24.15" customHeight="1">
      <c r="A151" s="29"/>
      <c r="B151" s="30"/>
      <c r="C151" s="218" t="s">
        <v>215</v>
      </c>
      <c r="D151" s="218" t="s">
        <v>161</v>
      </c>
      <c r="E151" s="219" t="s">
        <v>923</v>
      </c>
      <c r="F151" s="220" t="s">
        <v>924</v>
      </c>
      <c r="G151" s="221" t="s">
        <v>189</v>
      </c>
      <c r="H151" s="222">
        <v>4</v>
      </c>
      <c r="I151" s="223">
        <v>18.399999999999999</v>
      </c>
      <c r="J151" s="223">
        <f>ROUND(I151*H151,2)</f>
        <v>73.599999999999994</v>
      </c>
      <c r="K151" s="224"/>
      <c r="L151" s="35"/>
      <c r="M151" s="225" t="s">
        <v>1</v>
      </c>
      <c r="N151" s="226" t="s">
        <v>41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195</v>
      </c>
      <c r="AT151" s="229" t="s">
        <v>161</v>
      </c>
      <c r="AU151" s="229" t="s">
        <v>166</v>
      </c>
      <c r="AY151" s="14" t="s">
        <v>158</v>
      </c>
      <c r="BE151" s="230">
        <f>IF(N151="základná",J151,0)</f>
        <v>0</v>
      </c>
      <c r="BF151" s="230">
        <f>IF(N151="znížená",J151,0)</f>
        <v>73.599999999999994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73.599999999999994</v>
      </c>
      <c r="BL151" s="14" t="s">
        <v>195</v>
      </c>
      <c r="BM151" s="229" t="s">
        <v>264</v>
      </c>
    </row>
    <row r="152" s="2" customFormat="1" ht="16.5" customHeight="1">
      <c r="A152" s="29"/>
      <c r="B152" s="30"/>
      <c r="C152" s="218" t="s">
        <v>275</v>
      </c>
      <c r="D152" s="218" t="s">
        <v>161</v>
      </c>
      <c r="E152" s="219" t="s">
        <v>925</v>
      </c>
      <c r="F152" s="220" t="s">
        <v>926</v>
      </c>
      <c r="G152" s="221" t="s">
        <v>189</v>
      </c>
      <c r="H152" s="222">
        <v>2</v>
      </c>
      <c r="I152" s="223">
        <v>4.5999999999999996</v>
      </c>
      <c r="J152" s="223">
        <f>ROUND(I152*H152,2)</f>
        <v>9.1999999999999993</v>
      </c>
      <c r="K152" s="224"/>
      <c r="L152" s="35"/>
      <c r="M152" s="225" t="s">
        <v>1</v>
      </c>
      <c r="N152" s="226" t="s">
        <v>41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195</v>
      </c>
      <c r="AT152" s="229" t="s">
        <v>161</v>
      </c>
      <c r="AU152" s="229" t="s">
        <v>166</v>
      </c>
      <c r="AY152" s="14" t="s">
        <v>158</v>
      </c>
      <c r="BE152" s="230">
        <f>IF(N152="základná",J152,0)</f>
        <v>0</v>
      </c>
      <c r="BF152" s="230">
        <f>IF(N152="znížená",J152,0)</f>
        <v>9.1999999999999993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166</v>
      </c>
      <c r="BK152" s="230">
        <f>ROUND(I152*H152,2)</f>
        <v>9.1999999999999993</v>
      </c>
      <c r="BL152" s="14" t="s">
        <v>195</v>
      </c>
      <c r="BM152" s="229" t="s">
        <v>267</v>
      </c>
    </row>
    <row r="153" s="2" customFormat="1" ht="16.5" customHeight="1">
      <c r="A153" s="29"/>
      <c r="B153" s="30"/>
      <c r="C153" s="218" t="s">
        <v>218</v>
      </c>
      <c r="D153" s="218" t="s">
        <v>161</v>
      </c>
      <c r="E153" s="219" t="s">
        <v>927</v>
      </c>
      <c r="F153" s="220" t="s">
        <v>928</v>
      </c>
      <c r="G153" s="221" t="s">
        <v>189</v>
      </c>
      <c r="H153" s="222">
        <v>2</v>
      </c>
      <c r="I153" s="223">
        <v>5.1799999999999997</v>
      </c>
      <c r="J153" s="223">
        <f>ROUND(I153*H153,2)</f>
        <v>10.359999999999999</v>
      </c>
      <c r="K153" s="224"/>
      <c r="L153" s="35"/>
      <c r="M153" s="225" t="s">
        <v>1</v>
      </c>
      <c r="N153" s="226" t="s">
        <v>41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195</v>
      </c>
      <c r="AT153" s="229" t="s">
        <v>161</v>
      </c>
      <c r="AU153" s="229" t="s">
        <v>166</v>
      </c>
      <c r="AY153" s="14" t="s">
        <v>158</v>
      </c>
      <c r="BE153" s="230">
        <f>IF(N153="základná",J153,0)</f>
        <v>0</v>
      </c>
      <c r="BF153" s="230">
        <f>IF(N153="znížená",J153,0)</f>
        <v>10.359999999999999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166</v>
      </c>
      <c r="BK153" s="230">
        <f>ROUND(I153*H153,2)</f>
        <v>10.359999999999999</v>
      </c>
      <c r="BL153" s="14" t="s">
        <v>195</v>
      </c>
      <c r="BM153" s="229" t="s">
        <v>271</v>
      </c>
    </row>
    <row r="154" s="2" customFormat="1" ht="16.5" customHeight="1">
      <c r="A154" s="29"/>
      <c r="B154" s="30"/>
      <c r="C154" s="231" t="s">
        <v>282</v>
      </c>
      <c r="D154" s="231" t="s">
        <v>192</v>
      </c>
      <c r="E154" s="232" t="s">
        <v>929</v>
      </c>
      <c r="F154" s="233" t="s">
        <v>930</v>
      </c>
      <c r="G154" s="234" t="s">
        <v>189</v>
      </c>
      <c r="H154" s="235">
        <v>2</v>
      </c>
      <c r="I154" s="236">
        <v>138</v>
      </c>
      <c r="J154" s="236">
        <f>ROUND(I154*H154,2)</f>
        <v>276</v>
      </c>
      <c r="K154" s="237"/>
      <c r="L154" s="238"/>
      <c r="M154" s="239" t="s">
        <v>1</v>
      </c>
      <c r="N154" s="240" t="s">
        <v>41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222</v>
      </c>
      <c r="AT154" s="229" t="s">
        <v>192</v>
      </c>
      <c r="AU154" s="229" t="s">
        <v>166</v>
      </c>
      <c r="AY154" s="14" t="s">
        <v>158</v>
      </c>
      <c r="BE154" s="230">
        <f>IF(N154="základná",J154,0)</f>
        <v>0</v>
      </c>
      <c r="BF154" s="230">
        <f>IF(N154="znížená",J154,0)</f>
        <v>276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166</v>
      </c>
      <c r="BK154" s="230">
        <f>ROUND(I154*H154,2)</f>
        <v>276</v>
      </c>
      <c r="BL154" s="14" t="s">
        <v>195</v>
      </c>
      <c r="BM154" s="229" t="s">
        <v>274</v>
      </c>
    </row>
    <row r="155" s="2" customFormat="1" ht="21.75" customHeight="1">
      <c r="A155" s="29"/>
      <c r="B155" s="30"/>
      <c r="C155" s="218" t="s">
        <v>222</v>
      </c>
      <c r="D155" s="218" t="s">
        <v>161</v>
      </c>
      <c r="E155" s="219" t="s">
        <v>931</v>
      </c>
      <c r="F155" s="220" t="s">
        <v>932</v>
      </c>
      <c r="G155" s="221" t="s">
        <v>288</v>
      </c>
      <c r="H155" s="222">
        <v>228</v>
      </c>
      <c r="I155" s="223">
        <v>1.3799999999999999</v>
      </c>
      <c r="J155" s="223">
        <f>ROUND(I155*H155,2)</f>
        <v>314.63999999999999</v>
      </c>
      <c r="K155" s="224"/>
      <c r="L155" s="35"/>
      <c r="M155" s="225" t="s">
        <v>1</v>
      </c>
      <c r="N155" s="226" t="s">
        <v>41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195</v>
      </c>
      <c r="AT155" s="229" t="s">
        <v>161</v>
      </c>
      <c r="AU155" s="229" t="s">
        <v>166</v>
      </c>
      <c r="AY155" s="14" t="s">
        <v>158</v>
      </c>
      <c r="BE155" s="230">
        <f>IF(N155="základná",J155,0)</f>
        <v>0</v>
      </c>
      <c r="BF155" s="230">
        <f>IF(N155="znížená",J155,0)</f>
        <v>314.63999999999999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166</v>
      </c>
      <c r="BK155" s="230">
        <f>ROUND(I155*H155,2)</f>
        <v>314.63999999999999</v>
      </c>
      <c r="BL155" s="14" t="s">
        <v>195</v>
      </c>
      <c r="BM155" s="229" t="s">
        <v>278</v>
      </c>
    </row>
    <row r="156" s="2" customFormat="1" ht="21.75" customHeight="1">
      <c r="A156" s="29"/>
      <c r="B156" s="30"/>
      <c r="C156" s="218" t="s">
        <v>290</v>
      </c>
      <c r="D156" s="218" t="s">
        <v>161</v>
      </c>
      <c r="E156" s="219" t="s">
        <v>933</v>
      </c>
      <c r="F156" s="220" t="s">
        <v>934</v>
      </c>
      <c r="G156" s="221" t="s">
        <v>288</v>
      </c>
      <c r="H156" s="222">
        <v>228</v>
      </c>
      <c r="I156" s="223">
        <v>1.1499999999999999</v>
      </c>
      <c r="J156" s="223">
        <f>ROUND(I156*H156,2)</f>
        <v>262.19999999999999</v>
      </c>
      <c r="K156" s="224"/>
      <c r="L156" s="35"/>
      <c r="M156" s="225" t="s">
        <v>1</v>
      </c>
      <c r="N156" s="226" t="s">
        <v>41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195</v>
      </c>
      <c r="AT156" s="229" t="s">
        <v>161</v>
      </c>
      <c r="AU156" s="229" t="s">
        <v>166</v>
      </c>
      <c r="AY156" s="14" t="s">
        <v>158</v>
      </c>
      <c r="BE156" s="230">
        <f>IF(N156="základná",J156,0)</f>
        <v>0</v>
      </c>
      <c r="BF156" s="230">
        <f>IF(N156="znížená",J156,0)</f>
        <v>262.19999999999999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166</v>
      </c>
      <c r="BK156" s="230">
        <f>ROUND(I156*H156,2)</f>
        <v>262.19999999999999</v>
      </c>
      <c r="BL156" s="14" t="s">
        <v>195</v>
      </c>
      <c r="BM156" s="229" t="s">
        <v>281</v>
      </c>
    </row>
    <row r="157" s="2" customFormat="1" ht="24.15" customHeight="1">
      <c r="A157" s="29"/>
      <c r="B157" s="30"/>
      <c r="C157" s="218" t="s">
        <v>225</v>
      </c>
      <c r="D157" s="218" t="s">
        <v>161</v>
      </c>
      <c r="E157" s="219" t="s">
        <v>935</v>
      </c>
      <c r="F157" s="220" t="s">
        <v>936</v>
      </c>
      <c r="G157" s="221" t="s">
        <v>174</v>
      </c>
      <c r="H157" s="222">
        <v>1.1599999999999999</v>
      </c>
      <c r="I157" s="223">
        <v>69.010000000000005</v>
      </c>
      <c r="J157" s="223">
        <f>ROUND(I157*H157,2)</f>
        <v>80.049999999999997</v>
      </c>
      <c r="K157" s="224"/>
      <c r="L157" s="35"/>
      <c r="M157" s="225" t="s">
        <v>1</v>
      </c>
      <c r="N157" s="226" t="s">
        <v>41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195</v>
      </c>
      <c r="AT157" s="229" t="s">
        <v>161</v>
      </c>
      <c r="AU157" s="229" t="s">
        <v>166</v>
      </c>
      <c r="AY157" s="14" t="s">
        <v>158</v>
      </c>
      <c r="BE157" s="230">
        <f>IF(N157="základná",J157,0)</f>
        <v>0</v>
      </c>
      <c r="BF157" s="230">
        <f>IF(N157="znížená",J157,0)</f>
        <v>80.049999999999997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166</v>
      </c>
      <c r="BK157" s="230">
        <f>ROUND(I157*H157,2)</f>
        <v>80.049999999999997</v>
      </c>
      <c r="BL157" s="14" t="s">
        <v>195</v>
      </c>
      <c r="BM157" s="229" t="s">
        <v>285</v>
      </c>
    </row>
    <row r="158" s="2" customFormat="1" ht="24.15" customHeight="1">
      <c r="A158" s="29"/>
      <c r="B158" s="30"/>
      <c r="C158" s="218" t="s">
        <v>298</v>
      </c>
      <c r="D158" s="218" t="s">
        <v>161</v>
      </c>
      <c r="E158" s="219" t="s">
        <v>937</v>
      </c>
      <c r="F158" s="220" t="s">
        <v>938</v>
      </c>
      <c r="G158" s="221" t="s">
        <v>174</v>
      </c>
      <c r="H158" s="222">
        <v>0.192</v>
      </c>
      <c r="I158" s="223">
        <v>26.59</v>
      </c>
      <c r="J158" s="223">
        <f>ROUND(I158*H158,2)</f>
        <v>5.1100000000000003</v>
      </c>
      <c r="K158" s="224"/>
      <c r="L158" s="35"/>
      <c r="M158" s="225" t="s">
        <v>1</v>
      </c>
      <c r="N158" s="226" t="s">
        <v>41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195</v>
      </c>
      <c r="AT158" s="229" t="s">
        <v>161</v>
      </c>
      <c r="AU158" s="229" t="s">
        <v>166</v>
      </c>
      <c r="AY158" s="14" t="s">
        <v>158</v>
      </c>
      <c r="BE158" s="230">
        <f>IF(N158="základná",J158,0)</f>
        <v>0</v>
      </c>
      <c r="BF158" s="230">
        <f>IF(N158="znížená",J158,0)</f>
        <v>5.1100000000000003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166</v>
      </c>
      <c r="BK158" s="230">
        <f>ROUND(I158*H158,2)</f>
        <v>5.1100000000000003</v>
      </c>
      <c r="BL158" s="14" t="s">
        <v>195</v>
      </c>
      <c r="BM158" s="229" t="s">
        <v>289</v>
      </c>
    </row>
    <row r="159" s="12" customFormat="1" ht="22.8" customHeight="1">
      <c r="A159" s="12"/>
      <c r="B159" s="203"/>
      <c r="C159" s="204"/>
      <c r="D159" s="205" t="s">
        <v>74</v>
      </c>
      <c r="E159" s="216" t="s">
        <v>939</v>
      </c>
      <c r="F159" s="216" t="s">
        <v>940</v>
      </c>
      <c r="G159" s="204"/>
      <c r="H159" s="204"/>
      <c r="I159" s="204"/>
      <c r="J159" s="217">
        <f>BK159</f>
        <v>995.89999999999998</v>
      </c>
      <c r="K159" s="204"/>
      <c r="L159" s="208"/>
      <c r="M159" s="209"/>
      <c r="N159" s="210"/>
      <c r="O159" s="210"/>
      <c r="P159" s="211">
        <f>SUM(P160:P161)</f>
        <v>0</v>
      </c>
      <c r="Q159" s="210"/>
      <c r="R159" s="211">
        <f>SUM(R160:R161)</f>
        <v>0</v>
      </c>
      <c r="S159" s="210"/>
      <c r="T159" s="212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166</v>
      </c>
      <c r="AT159" s="214" t="s">
        <v>74</v>
      </c>
      <c r="AU159" s="214" t="s">
        <v>83</v>
      </c>
      <c r="AY159" s="213" t="s">
        <v>158</v>
      </c>
      <c r="BK159" s="215">
        <f>SUM(BK160:BK161)</f>
        <v>995.89999999999998</v>
      </c>
    </row>
    <row r="160" s="2" customFormat="1" ht="24.15" customHeight="1">
      <c r="A160" s="29"/>
      <c r="B160" s="30"/>
      <c r="C160" s="218" t="s">
        <v>229</v>
      </c>
      <c r="D160" s="218" t="s">
        <v>161</v>
      </c>
      <c r="E160" s="219" t="s">
        <v>941</v>
      </c>
      <c r="F160" s="220" t="s">
        <v>942</v>
      </c>
      <c r="G160" s="221" t="s">
        <v>189</v>
      </c>
      <c r="H160" s="222">
        <v>2</v>
      </c>
      <c r="I160" s="223">
        <v>43.700000000000003</v>
      </c>
      <c r="J160" s="223">
        <f>ROUND(I160*H160,2)</f>
        <v>87.400000000000006</v>
      </c>
      <c r="K160" s="224"/>
      <c r="L160" s="35"/>
      <c r="M160" s="225" t="s">
        <v>1</v>
      </c>
      <c r="N160" s="226" t="s">
        <v>41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195</v>
      </c>
      <c r="AT160" s="229" t="s">
        <v>161</v>
      </c>
      <c r="AU160" s="229" t="s">
        <v>166</v>
      </c>
      <c r="AY160" s="14" t="s">
        <v>158</v>
      </c>
      <c r="BE160" s="230">
        <f>IF(N160="základná",J160,0)</f>
        <v>0</v>
      </c>
      <c r="BF160" s="230">
        <f>IF(N160="znížená",J160,0)</f>
        <v>87.400000000000006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166</v>
      </c>
      <c r="BK160" s="230">
        <f>ROUND(I160*H160,2)</f>
        <v>87.400000000000006</v>
      </c>
      <c r="BL160" s="14" t="s">
        <v>195</v>
      </c>
      <c r="BM160" s="229" t="s">
        <v>293</v>
      </c>
    </row>
    <row r="161" s="2" customFormat="1" ht="16.5" customHeight="1">
      <c r="A161" s="29"/>
      <c r="B161" s="30"/>
      <c r="C161" s="231" t="s">
        <v>305</v>
      </c>
      <c r="D161" s="231" t="s">
        <v>192</v>
      </c>
      <c r="E161" s="232" t="s">
        <v>943</v>
      </c>
      <c r="F161" s="233" t="s">
        <v>944</v>
      </c>
      <c r="G161" s="234" t="s">
        <v>189</v>
      </c>
      <c r="H161" s="235">
        <v>2</v>
      </c>
      <c r="I161" s="236">
        <v>454.25</v>
      </c>
      <c r="J161" s="236">
        <f>ROUND(I161*H161,2)</f>
        <v>908.5</v>
      </c>
      <c r="K161" s="237"/>
      <c r="L161" s="238"/>
      <c r="M161" s="245" t="s">
        <v>1</v>
      </c>
      <c r="N161" s="246" t="s">
        <v>41</v>
      </c>
      <c r="O161" s="243">
        <v>0</v>
      </c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222</v>
      </c>
      <c r="AT161" s="229" t="s">
        <v>192</v>
      </c>
      <c r="AU161" s="229" t="s">
        <v>166</v>
      </c>
      <c r="AY161" s="14" t="s">
        <v>158</v>
      </c>
      <c r="BE161" s="230">
        <f>IF(N161="základná",J161,0)</f>
        <v>0</v>
      </c>
      <c r="BF161" s="230">
        <f>IF(N161="znížená",J161,0)</f>
        <v>908.5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166</v>
      </c>
      <c r="BK161" s="230">
        <f>ROUND(I161*H161,2)</f>
        <v>908.5</v>
      </c>
      <c r="BL161" s="14" t="s">
        <v>195</v>
      </c>
      <c r="BM161" s="229" t="s">
        <v>297</v>
      </c>
    </row>
    <row r="162" s="2" customFormat="1" ht="6.96" customHeight="1">
      <c r="A162" s="29"/>
      <c r="B162" s="62"/>
      <c r="C162" s="63"/>
      <c r="D162" s="63"/>
      <c r="E162" s="63"/>
      <c r="F162" s="63"/>
      <c r="G162" s="63"/>
      <c r="H162" s="63"/>
      <c r="I162" s="63"/>
      <c r="J162" s="63"/>
      <c r="K162" s="63"/>
      <c r="L162" s="35"/>
      <c r="M162" s="29"/>
      <c r="O162" s="29"/>
      <c r="P162" s="29"/>
      <c r="Q162" s="29"/>
      <c r="R162" s="29"/>
      <c r="S162" s="29"/>
      <c r="T162" s="29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</row>
  </sheetData>
  <sheetProtection sheet="1" autoFilter="0" formatColumns="0" formatRows="0" objects="1" scenarios="1" spinCount="100000" saltValue="eFz9cea5QgKGF17F5by+tTaR/sMJ5WceBIW4A1thEGQFzQ9tezr7o4t7x/2O62AYK4ca+2FHH8MH52+RIUOn/w==" hashValue="fFQHYHJnEGKBdmHgRwlHRWfnE/LYfxfps7cNGB/XWzx3KcGaUEZ3wnpzwmrr79wKrQvCmvWy6v/WJea/ArAoew==" algorithmName="SHA-512" password="CC35"/>
  <autoFilter ref="C119:K161"/>
  <mergeCells count="8">
    <mergeCell ref="E7:H7"/>
    <mergeCell ref="E9:H9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945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ROUND(J121, 2)</f>
        <v>22946.299999999999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ROUND((SUM(BE121:BE238)),  2)</f>
        <v>0</v>
      </c>
      <c r="G33" s="152"/>
      <c r="H33" s="152"/>
      <c r="I33" s="153">
        <v>0.20000000000000001</v>
      </c>
      <c r="J33" s="151">
        <f>ROUND(((SUM(BE121:BE238))*I33),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ROUND((SUM(BF121:BF238)),  2)</f>
        <v>22946.299999999999</v>
      </c>
      <c r="G34" s="29"/>
      <c r="H34" s="29"/>
      <c r="I34" s="155">
        <v>0.20000000000000001</v>
      </c>
      <c r="J34" s="154">
        <f>ROUND(((SUM(BF121:BF238))*I34),  2)</f>
        <v>4589.2600000000002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ROUND((SUM(BG121:BG238)),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ROUND((SUM(BH121:BH238)),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ROUND((SUM(BI121:BI238)),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27535.559999999998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03 - SO 01 Eletroinštalácia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J121</f>
        <v>22946.299999999999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946</v>
      </c>
      <c r="E97" s="182"/>
      <c r="F97" s="182"/>
      <c r="G97" s="182"/>
      <c r="H97" s="182"/>
      <c r="I97" s="182"/>
      <c r="J97" s="183">
        <f>J122</f>
        <v>17497.82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947</v>
      </c>
      <c r="E98" s="188"/>
      <c r="F98" s="188"/>
      <c r="G98" s="188"/>
      <c r="H98" s="188"/>
      <c r="I98" s="188"/>
      <c r="J98" s="189">
        <f>J123</f>
        <v>16576.310000000001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948</v>
      </c>
      <c r="E99" s="188"/>
      <c r="F99" s="188"/>
      <c r="G99" s="188"/>
      <c r="H99" s="188"/>
      <c r="I99" s="188"/>
      <c r="J99" s="189">
        <f>J192</f>
        <v>921.50999999999999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9"/>
      <c r="C100" s="180"/>
      <c r="D100" s="181" t="s">
        <v>949</v>
      </c>
      <c r="E100" s="182"/>
      <c r="F100" s="182"/>
      <c r="G100" s="182"/>
      <c r="H100" s="182"/>
      <c r="I100" s="182"/>
      <c r="J100" s="183">
        <f>J197</f>
        <v>618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9"/>
      <c r="C101" s="180"/>
      <c r="D101" s="181" t="s">
        <v>950</v>
      </c>
      <c r="E101" s="182"/>
      <c r="F101" s="182"/>
      <c r="G101" s="182"/>
      <c r="H101" s="182"/>
      <c r="I101" s="182"/>
      <c r="J101" s="183">
        <f>J200</f>
        <v>4830.4799999999996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hidden="1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/>
    <row r="105" hidden="1"/>
    <row r="106" hidden="1"/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144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174" t="str">
        <f>E7</f>
        <v>Rekonstrukcia objektu Biovetska 36 Nitra - 1.etapa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116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>03 - SO 01 Eletroinštalácia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 xml:space="preserve">Biovetská </v>
      </c>
      <c r="G115" s="31"/>
      <c r="H115" s="31"/>
      <c r="I115" s="26" t="s">
        <v>19</v>
      </c>
      <c r="J115" s="75" t="str">
        <f>IF(J12="","",J12)</f>
        <v>19. 12. 2022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5.65" customHeight="1">
      <c r="A117" s="29"/>
      <c r="B117" s="30"/>
      <c r="C117" s="26" t="s">
        <v>21</v>
      </c>
      <c r="D117" s="31"/>
      <c r="E117" s="31"/>
      <c r="F117" s="23" t="str">
        <f>E15</f>
        <v>Mesto Nitra</v>
      </c>
      <c r="G117" s="31"/>
      <c r="H117" s="31"/>
      <c r="I117" s="26" t="s">
        <v>29</v>
      </c>
      <c r="J117" s="27" t="str">
        <f>E21</f>
        <v xml:space="preserve">SOAR - ING. BÁRTA JIŘÍ 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>PP INVEST, s.r.o.</v>
      </c>
      <c r="G118" s="31"/>
      <c r="H118" s="31"/>
      <c r="I118" s="26" t="s">
        <v>32</v>
      </c>
      <c r="J118" s="27" t="str">
        <f>E24</f>
        <v>Ing. Martin Rusnák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145</v>
      </c>
      <c r="D120" s="194" t="s">
        <v>60</v>
      </c>
      <c r="E120" s="194" t="s">
        <v>56</v>
      </c>
      <c r="F120" s="194" t="s">
        <v>57</v>
      </c>
      <c r="G120" s="194" t="s">
        <v>146</v>
      </c>
      <c r="H120" s="194" t="s">
        <v>147</v>
      </c>
      <c r="I120" s="194" t="s">
        <v>148</v>
      </c>
      <c r="J120" s="195" t="s">
        <v>120</v>
      </c>
      <c r="K120" s="196" t="s">
        <v>149</v>
      </c>
      <c r="L120" s="197"/>
      <c r="M120" s="96" t="s">
        <v>1</v>
      </c>
      <c r="N120" s="97" t="s">
        <v>39</v>
      </c>
      <c r="O120" s="97" t="s">
        <v>150</v>
      </c>
      <c r="P120" s="97" t="s">
        <v>151</v>
      </c>
      <c r="Q120" s="97" t="s">
        <v>152</v>
      </c>
      <c r="R120" s="97" t="s">
        <v>153</v>
      </c>
      <c r="S120" s="97" t="s">
        <v>154</v>
      </c>
      <c r="T120" s="98" t="s">
        <v>155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121</v>
      </c>
      <c r="D121" s="31"/>
      <c r="E121" s="31"/>
      <c r="F121" s="31"/>
      <c r="G121" s="31"/>
      <c r="H121" s="31"/>
      <c r="I121" s="31"/>
      <c r="J121" s="198">
        <f>BK121</f>
        <v>22946.299999999999</v>
      </c>
      <c r="K121" s="31"/>
      <c r="L121" s="35"/>
      <c r="M121" s="99"/>
      <c r="N121" s="199"/>
      <c r="O121" s="100"/>
      <c r="P121" s="200">
        <f>P122+P197+P200</f>
        <v>0</v>
      </c>
      <c r="Q121" s="100"/>
      <c r="R121" s="200">
        <f>R122+R197+R200</f>
        <v>0</v>
      </c>
      <c r="S121" s="100"/>
      <c r="T121" s="201">
        <f>T122+T197+T200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122</v>
      </c>
      <c r="BK121" s="202">
        <f>BK122+BK197+BK200</f>
        <v>22946.299999999999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192</v>
      </c>
      <c r="F122" s="206" t="s">
        <v>951</v>
      </c>
      <c r="G122" s="204"/>
      <c r="H122" s="204"/>
      <c r="I122" s="204"/>
      <c r="J122" s="207">
        <f>BK122</f>
        <v>17497.82</v>
      </c>
      <c r="K122" s="204"/>
      <c r="L122" s="208"/>
      <c r="M122" s="209"/>
      <c r="N122" s="210"/>
      <c r="O122" s="210"/>
      <c r="P122" s="211">
        <f>P123+P192</f>
        <v>0</v>
      </c>
      <c r="Q122" s="210"/>
      <c r="R122" s="211">
        <f>R123+R192</f>
        <v>0</v>
      </c>
      <c r="S122" s="210"/>
      <c r="T122" s="212">
        <f>T123+T192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176</v>
      </c>
      <c r="AT122" s="214" t="s">
        <v>74</v>
      </c>
      <c r="AU122" s="214" t="s">
        <v>75</v>
      </c>
      <c r="AY122" s="213" t="s">
        <v>158</v>
      </c>
      <c r="BK122" s="215">
        <f>BK123+BK192</f>
        <v>17497.82</v>
      </c>
    </row>
    <row r="123" s="12" customFormat="1" ht="22.8" customHeight="1">
      <c r="A123" s="12"/>
      <c r="B123" s="203"/>
      <c r="C123" s="204"/>
      <c r="D123" s="205" t="s">
        <v>74</v>
      </c>
      <c r="E123" s="216" t="s">
        <v>952</v>
      </c>
      <c r="F123" s="216" t="s">
        <v>953</v>
      </c>
      <c r="G123" s="204"/>
      <c r="H123" s="204"/>
      <c r="I123" s="204"/>
      <c r="J123" s="217">
        <f>BK123</f>
        <v>16576.310000000001</v>
      </c>
      <c r="K123" s="204"/>
      <c r="L123" s="208"/>
      <c r="M123" s="209"/>
      <c r="N123" s="210"/>
      <c r="O123" s="210"/>
      <c r="P123" s="211">
        <f>SUM(P124:P191)</f>
        <v>0</v>
      </c>
      <c r="Q123" s="210"/>
      <c r="R123" s="211">
        <f>SUM(R124:R191)</f>
        <v>0</v>
      </c>
      <c r="S123" s="210"/>
      <c r="T123" s="212">
        <f>SUM(T124:T191)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176</v>
      </c>
      <c r="AT123" s="214" t="s">
        <v>74</v>
      </c>
      <c r="AU123" s="214" t="s">
        <v>83</v>
      </c>
      <c r="AY123" s="213" t="s">
        <v>158</v>
      </c>
      <c r="BK123" s="215">
        <f>SUM(BK124:BK191)</f>
        <v>16576.310000000001</v>
      </c>
    </row>
    <row r="124" s="2" customFormat="1" ht="21.75" customHeight="1">
      <c r="A124" s="29"/>
      <c r="B124" s="30"/>
      <c r="C124" s="218" t="s">
        <v>83</v>
      </c>
      <c r="D124" s="218" t="s">
        <v>161</v>
      </c>
      <c r="E124" s="219" t="s">
        <v>954</v>
      </c>
      <c r="F124" s="220" t="s">
        <v>955</v>
      </c>
      <c r="G124" s="221" t="s">
        <v>170</v>
      </c>
      <c r="H124" s="222">
        <v>261</v>
      </c>
      <c r="I124" s="223">
        <v>1.8600000000000001</v>
      </c>
      <c r="J124" s="223">
        <f>ROUND(I124*H124,2)</f>
        <v>485.45999999999998</v>
      </c>
      <c r="K124" s="224"/>
      <c r="L124" s="35"/>
      <c r="M124" s="225" t="s">
        <v>1</v>
      </c>
      <c r="N124" s="226" t="s">
        <v>41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278</v>
      </c>
      <c r="AT124" s="229" t="s">
        <v>161</v>
      </c>
      <c r="AU124" s="229" t="s">
        <v>166</v>
      </c>
      <c r="AY124" s="14" t="s">
        <v>158</v>
      </c>
      <c r="BE124" s="230">
        <f>IF(N124="základná",J124,0)</f>
        <v>0</v>
      </c>
      <c r="BF124" s="230">
        <f>IF(N124="znížená",J124,0)</f>
        <v>485.45999999999998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166</v>
      </c>
      <c r="BK124" s="230">
        <f>ROUND(I124*H124,2)</f>
        <v>485.45999999999998</v>
      </c>
      <c r="BL124" s="14" t="s">
        <v>278</v>
      </c>
      <c r="BM124" s="229" t="s">
        <v>166</v>
      </c>
    </row>
    <row r="125" s="2" customFormat="1" ht="24.15" customHeight="1">
      <c r="A125" s="29"/>
      <c r="B125" s="30"/>
      <c r="C125" s="231" t="s">
        <v>166</v>
      </c>
      <c r="D125" s="231" t="s">
        <v>192</v>
      </c>
      <c r="E125" s="232" t="s">
        <v>956</v>
      </c>
      <c r="F125" s="233" t="s">
        <v>957</v>
      </c>
      <c r="G125" s="234" t="s">
        <v>170</v>
      </c>
      <c r="H125" s="235">
        <v>48</v>
      </c>
      <c r="I125" s="236">
        <v>1.45</v>
      </c>
      <c r="J125" s="236">
        <f>ROUND(I125*H125,2)</f>
        <v>69.599999999999994</v>
      </c>
      <c r="K125" s="237"/>
      <c r="L125" s="238"/>
      <c r="M125" s="239" t="s">
        <v>1</v>
      </c>
      <c r="N125" s="240" t="s">
        <v>41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634</v>
      </c>
      <c r="AT125" s="229" t="s">
        <v>192</v>
      </c>
      <c r="AU125" s="229" t="s">
        <v>166</v>
      </c>
      <c r="AY125" s="14" t="s">
        <v>158</v>
      </c>
      <c r="BE125" s="230">
        <f>IF(N125="základná",J125,0)</f>
        <v>0</v>
      </c>
      <c r="BF125" s="230">
        <f>IF(N125="znížená",J125,0)</f>
        <v>69.599999999999994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166</v>
      </c>
      <c r="BK125" s="230">
        <f>ROUND(I125*H125,2)</f>
        <v>69.599999999999994</v>
      </c>
      <c r="BL125" s="14" t="s">
        <v>278</v>
      </c>
      <c r="BM125" s="229" t="s">
        <v>165</v>
      </c>
    </row>
    <row r="126" s="2" customFormat="1" ht="16.5" customHeight="1">
      <c r="A126" s="29"/>
      <c r="B126" s="30"/>
      <c r="C126" s="231" t="s">
        <v>176</v>
      </c>
      <c r="D126" s="231" t="s">
        <v>192</v>
      </c>
      <c r="E126" s="232" t="s">
        <v>958</v>
      </c>
      <c r="F126" s="233" t="s">
        <v>959</v>
      </c>
      <c r="G126" s="234" t="s">
        <v>170</v>
      </c>
      <c r="H126" s="235">
        <v>213</v>
      </c>
      <c r="I126" s="236">
        <v>0.46999999999999997</v>
      </c>
      <c r="J126" s="236">
        <f>ROUND(I126*H126,2)</f>
        <v>100.11</v>
      </c>
      <c r="K126" s="237"/>
      <c r="L126" s="238"/>
      <c r="M126" s="239" t="s">
        <v>1</v>
      </c>
      <c r="N126" s="240" t="s">
        <v>41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634</v>
      </c>
      <c r="AT126" s="229" t="s">
        <v>192</v>
      </c>
      <c r="AU126" s="229" t="s">
        <v>166</v>
      </c>
      <c r="AY126" s="14" t="s">
        <v>158</v>
      </c>
      <c r="BE126" s="230">
        <f>IF(N126="základná",J126,0)</f>
        <v>0</v>
      </c>
      <c r="BF126" s="230">
        <f>IF(N126="znížená",J126,0)</f>
        <v>100.11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166</v>
      </c>
      <c r="BK126" s="230">
        <f>ROUND(I126*H126,2)</f>
        <v>100.11</v>
      </c>
      <c r="BL126" s="14" t="s">
        <v>278</v>
      </c>
      <c r="BM126" s="229" t="s">
        <v>175</v>
      </c>
    </row>
    <row r="127" s="2" customFormat="1" ht="24.15" customHeight="1">
      <c r="A127" s="29"/>
      <c r="B127" s="30"/>
      <c r="C127" s="218" t="s">
        <v>165</v>
      </c>
      <c r="D127" s="218" t="s">
        <v>161</v>
      </c>
      <c r="E127" s="219" t="s">
        <v>960</v>
      </c>
      <c r="F127" s="220" t="s">
        <v>961</v>
      </c>
      <c r="G127" s="221" t="s">
        <v>170</v>
      </c>
      <c r="H127" s="222">
        <v>103</v>
      </c>
      <c r="I127" s="223">
        <v>1.3899999999999999</v>
      </c>
      <c r="J127" s="223">
        <f>ROUND(I127*H127,2)</f>
        <v>143.16999999999999</v>
      </c>
      <c r="K127" s="224"/>
      <c r="L127" s="35"/>
      <c r="M127" s="225" t="s">
        <v>1</v>
      </c>
      <c r="N127" s="226" t="s">
        <v>41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278</v>
      </c>
      <c r="AT127" s="229" t="s">
        <v>161</v>
      </c>
      <c r="AU127" s="229" t="s">
        <v>166</v>
      </c>
      <c r="AY127" s="14" t="s">
        <v>158</v>
      </c>
      <c r="BE127" s="230">
        <f>IF(N127="základná",J127,0)</f>
        <v>0</v>
      </c>
      <c r="BF127" s="230">
        <f>IF(N127="znížená",J127,0)</f>
        <v>143.16999999999999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166</v>
      </c>
      <c r="BK127" s="230">
        <f>ROUND(I127*H127,2)</f>
        <v>143.16999999999999</v>
      </c>
      <c r="BL127" s="14" t="s">
        <v>278</v>
      </c>
      <c r="BM127" s="229" t="s">
        <v>181</v>
      </c>
    </row>
    <row r="128" s="2" customFormat="1" ht="24.15" customHeight="1">
      <c r="A128" s="29"/>
      <c r="B128" s="30"/>
      <c r="C128" s="218" t="s">
        <v>191</v>
      </c>
      <c r="D128" s="218" t="s">
        <v>161</v>
      </c>
      <c r="E128" s="219" t="s">
        <v>962</v>
      </c>
      <c r="F128" s="220" t="s">
        <v>963</v>
      </c>
      <c r="G128" s="221" t="s">
        <v>170</v>
      </c>
      <c r="H128" s="222">
        <v>25</v>
      </c>
      <c r="I128" s="223">
        <v>2.0600000000000001</v>
      </c>
      <c r="J128" s="223">
        <f>ROUND(I128*H128,2)</f>
        <v>51.5</v>
      </c>
      <c r="K128" s="224"/>
      <c r="L128" s="35"/>
      <c r="M128" s="225" t="s">
        <v>1</v>
      </c>
      <c r="N128" s="226" t="s">
        <v>41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278</v>
      </c>
      <c r="AT128" s="229" t="s">
        <v>161</v>
      </c>
      <c r="AU128" s="229" t="s">
        <v>166</v>
      </c>
      <c r="AY128" s="14" t="s">
        <v>158</v>
      </c>
      <c r="BE128" s="230">
        <f>IF(N128="základná",J128,0)</f>
        <v>0</v>
      </c>
      <c r="BF128" s="230">
        <f>IF(N128="znížená",J128,0)</f>
        <v>51.5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166</v>
      </c>
      <c r="BK128" s="230">
        <f>ROUND(I128*H128,2)</f>
        <v>51.5</v>
      </c>
      <c r="BL128" s="14" t="s">
        <v>278</v>
      </c>
      <c r="BM128" s="229" t="s">
        <v>109</v>
      </c>
    </row>
    <row r="129" s="2" customFormat="1" ht="24.15" customHeight="1">
      <c r="A129" s="29"/>
      <c r="B129" s="30"/>
      <c r="C129" s="218" t="s">
        <v>175</v>
      </c>
      <c r="D129" s="218" t="s">
        <v>161</v>
      </c>
      <c r="E129" s="219" t="s">
        <v>964</v>
      </c>
      <c r="F129" s="220" t="s">
        <v>965</v>
      </c>
      <c r="G129" s="221" t="s">
        <v>170</v>
      </c>
      <c r="H129" s="222">
        <v>2</v>
      </c>
      <c r="I129" s="223">
        <v>8.5999999999999996</v>
      </c>
      <c r="J129" s="223">
        <f>ROUND(I129*H129,2)</f>
        <v>17.199999999999999</v>
      </c>
      <c r="K129" s="224"/>
      <c r="L129" s="35"/>
      <c r="M129" s="225" t="s">
        <v>1</v>
      </c>
      <c r="N129" s="226" t="s">
        <v>41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278</v>
      </c>
      <c r="AT129" s="229" t="s">
        <v>161</v>
      </c>
      <c r="AU129" s="229" t="s">
        <v>166</v>
      </c>
      <c r="AY129" s="14" t="s">
        <v>158</v>
      </c>
      <c r="BE129" s="230">
        <f>IF(N129="základná",J129,0)</f>
        <v>0</v>
      </c>
      <c r="BF129" s="230">
        <f>IF(N129="znížená",J129,0)</f>
        <v>17.199999999999999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166</v>
      </c>
      <c r="BK129" s="230">
        <f>ROUND(I129*H129,2)</f>
        <v>17.199999999999999</v>
      </c>
      <c r="BL129" s="14" t="s">
        <v>278</v>
      </c>
      <c r="BM129" s="229" t="s">
        <v>186</v>
      </c>
    </row>
    <row r="130" s="2" customFormat="1" ht="24.15" customHeight="1">
      <c r="A130" s="29"/>
      <c r="B130" s="30"/>
      <c r="C130" s="218" t="s">
        <v>199</v>
      </c>
      <c r="D130" s="218" t="s">
        <v>161</v>
      </c>
      <c r="E130" s="219" t="s">
        <v>966</v>
      </c>
      <c r="F130" s="220" t="s">
        <v>967</v>
      </c>
      <c r="G130" s="221" t="s">
        <v>170</v>
      </c>
      <c r="H130" s="222">
        <v>28</v>
      </c>
      <c r="I130" s="223">
        <v>3.0099999999999998</v>
      </c>
      <c r="J130" s="223">
        <f>ROUND(I130*H130,2)</f>
        <v>84.280000000000001</v>
      </c>
      <c r="K130" s="224"/>
      <c r="L130" s="35"/>
      <c r="M130" s="225" t="s">
        <v>1</v>
      </c>
      <c r="N130" s="226" t="s">
        <v>41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278</v>
      </c>
      <c r="AT130" s="229" t="s">
        <v>161</v>
      </c>
      <c r="AU130" s="229" t="s">
        <v>166</v>
      </c>
      <c r="AY130" s="14" t="s">
        <v>158</v>
      </c>
      <c r="BE130" s="230">
        <f>IF(N130="základná",J130,0)</f>
        <v>0</v>
      </c>
      <c r="BF130" s="230">
        <f>IF(N130="znížená",J130,0)</f>
        <v>84.280000000000001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166</v>
      </c>
      <c r="BK130" s="230">
        <f>ROUND(I130*H130,2)</f>
        <v>84.280000000000001</v>
      </c>
      <c r="BL130" s="14" t="s">
        <v>278</v>
      </c>
      <c r="BM130" s="229" t="s">
        <v>190</v>
      </c>
    </row>
    <row r="131" s="2" customFormat="1" ht="24.15" customHeight="1">
      <c r="A131" s="29"/>
      <c r="B131" s="30"/>
      <c r="C131" s="231" t="s">
        <v>181</v>
      </c>
      <c r="D131" s="231" t="s">
        <v>192</v>
      </c>
      <c r="E131" s="232" t="s">
        <v>968</v>
      </c>
      <c r="F131" s="233" t="s">
        <v>969</v>
      </c>
      <c r="G131" s="234" t="s">
        <v>170</v>
      </c>
      <c r="H131" s="235">
        <v>28</v>
      </c>
      <c r="I131" s="236">
        <v>5.5199999999999996</v>
      </c>
      <c r="J131" s="236">
        <f>ROUND(I131*H131,2)</f>
        <v>154.56</v>
      </c>
      <c r="K131" s="237"/>
      <c r="L131" s="238"/>
      <c r="M131" s="239" t="s">
        <v>1</v>
      </c>
      <c r="N131" s="240" t="s">
        <v>41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634</v>
      </c>
      <c r="AT131" s="229" t="s">
        <v>192</v>
      </c>
      <c r="AU131" s="229" t="s">
        <v>166</v>
      </c>
      <c r="AY131" s="14" t="s">
        <v>158</v>
      </c>
      <c r="BE131" s="230">
        <f>IF(N131="základná",J131,0)</f>
        <v>0</v>
      </c>
      <c r="BF131" s="230">
        <f>IF(N131="znížená",J131,0)</f>
        <v>154.56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166</v>
      </c>
      <c r="BK131" s="230">
        <f>ROUND(I131*H131,2)</f>
        <v>154.56</v>
      </c>
      <c r="BL131" s="14" t="s">
        <v>278</v>
      </c>
      <c r="BM131" s="229" t="s">
        <v>195</v>
      </c>
    </row>
    <row r="132" s="2" customFormat="1" ht="16.5" customHeight="1">
      <c r="A132" s="29"/>
      <c r="B132" s="30"/>
      <c r="C132" s="231" t="s">
        <v>205</v>
      </c>
      <c r="D132" s="231" t="s">
        <v>192</v>
      </c>
      <c r="E132" s="232" t="s">
        <v>970</v>
      </c>
      <c r="F132" s="233" t="s">
        <v>971</v>
      </c>
      <c r="G132" s="234" t="s">
        <v>170</v>
      </c>
      <c r="H132" s="235">
        <v>28</v>
      </c>
      <c r="I132" s="236">
        <v>1.25</v>
      </c>
      <c r="J132" s="236">
        <f>ROUND(I132*H132,2)</f>
        <v>35</v>
      </c>
      <c r="K132" s="237"/>
      <c r="L132" s="238"/>
      <c r="M132" s="239" t="s">
        <v>1</v>
      </c>
      <c r="N132" s="240" t="s">
        <v>41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634</v>
      </c>
      <c r="AT132" s="229" t="s">
        <v>192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35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35</v>
      </c>
      <c r="BL132" s="14" t="s">
        <v>278</v>
      </c>
      <c r="BM132" s="229" t="s">
        <v>198</v>
      </c>
    </row>
    <row r="133" s="2" customFormat="1" ht="24.15" customHeight="1">
      <c r="A133" s="29"/>
      <c r="B133" s="30"/>
      <c r="C133" s="218" t="s">
        <v>109</v>
      </c>
      <c r="D133" s="218" t="s">
        <v>161</v>
      </c>
      <c r="E133" s="219" t="s">
        <v>972</v>
      </c>
      <c r="F133" s="220" t="s">
        <v>973</v>
      </c>
      <c r="G133" s="221" t="s">
        <v>170</v>
      </c>
      <c r="H133" s="222">
        <v>4</v>
      </c>
      <c r="I133" s="223">
        <v>6.1100000000000003</v>
      </c>
      <c r="J133" s="223">
        <f>ROUND(I133*H133,2)</f>
        <v>24.440000000000001</v>
      </c>
      <c r="K133" s="224"/>
      <c r="L133" s="35"/>
      <c r="M133" s="225" t="s">
        <v>1</v>
      </c>
      <c r="N133" s="226" t="s">
        <v>41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278</v>
      </c>
      <c r="AT133" s="229" t="s">
        <v>161</v>
      </c>
      <c r="AU133" s="229" t="s">
        <v>166</v>
      </c>
      <c r="AY133" s="14" t="s">
        <v>158</v>
      </c>
      <c r="BE133" s="230">
        <f>IF(N133="základná",J133,0)</f>
        <v>0</v>
      </c>
      <c r="BF133" s="230">
        <f>IF(N133="znížená",J133,0)</f>
        <v>24.440000000000001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166</v>
      </c>
      <c r="BK133" s="230">
        <f>ROUND(I133*H133,2)</f>
        <v>24.440000000000001</v>
      </c>
      <c r="BL133" s="14" t="s">
        <v>278</v>
      </c>
      <c r="BM133" s="229" t="s">
        <v>7</v>
      </c>
    </row>
    <row r="134" s="2" customFormat="1" ht="33" customHeight="1">
      <c r="A134" s="29"/>
      <c r="B134" s="30"/>
      <c r="C134" s="231" t="s">
        <v>112</v>
      </c>
      <c r="D134" s="231" t="s">
        <v>192</v>
      </c>
      <c r="E134" s="232" t="s">
        <v>974</v>
      </c>
      <c r="F134" s="233" t="s">
        <v>975</v>
      </c>
      <c r="G134" s="234" t="s">
        <v>170</v>
      </c>
      <c r="H134" s="235">
        <v>4</v>
      </c>
      <c r="I134" s="236">
        <v>8.6400000000000006</v>
      </c>
      <c r="J134" s="236">
        <f>ROUND(I134*H134,2)</f>
        <v>34.560000000000002</v>
      </c>
      <c r="K134" s="237"/>
      <c r="L134" s="238"/>
      <c r="M134" s="239" t="s">
        <v>1</v>
      </c>
      <c r="N134" s="240" t="s">
        <v>41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634</v>
      </c>
      <c r="AT134" s="229" t="s">
        <v>192</v>
      </c>
      <c r="AU134" s="229" t="s">
        <v>166</v>
      </c>
      <c r="AY134" s="14" t="s">
        <v>158</v>
      </c>
      <c r="BE134" s="230">
        <f>IF(N134="základná",J134,0)</f>
        <v>0</v>
      </c>
      <c r="BF134" s="230">
        <f>IF(N134="znížená",J134,0)</f>
        <v>34.560000000000002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166</v>
      </c>
      <c r="BK134" s="230">
        <f>ROUND(I134*H134,2)</f>
        <v>34.560000000000002</v>
      </c>
      <c r="BL134" s="14" t="s">
        <v>278</v>
      </c>
      <c r="BM134" s="229" t="s">
        <v>204</v>
      </c>
    </row>
    <row r="135" s="2" customFormat="1" ht="16.5" customHeight="1">
      <c r="A135" s="29"/>
      <c r="B135" s="30"/>
      <c r="C135" s="231" t="s">
        <v>186</v>
      </c>
      <c r="D135" s="231" t="s">
        <v>192</v>
      </c>
      <c r="E135" s="232" t="s">
        <v>970</v>
      </c>
      <c r="F135" s="233" t="s">
        <v>971</v>
      </c>
      <c r="G135" s="234" t="s">
        <v>170</v>
      </c>
      <c r="H135" s="235">
        <v>4</v>
      </c>
      <c r="I135" s="236">
        <v>1.25</v>
      </c>
      <c r="J135" s="236">
        <f>ROUND(I135*H135,2)</f>
        <v>5</v>
      </c>
      <c r="K135" s="237"/>
      <c r="L135" s="238"/>
      <c r="M135" s="239" t="s">
        <v>1</v>
      </c>
      <c r="N135" s="240" t="s">
        <v>41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634</v>
      </c>
      <c r="AT135" s="229" t="s">
        <v>192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5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5</v>
      </c>
      <c r="BL135" s="14" t="s">
        <v>278</v>
      </c>
      <c r="BM135" s="229" t="s">
        <v>208</v>
      </c>
    </row>
    <row r="136" s="2" customFormat="1" ht="24.15" customHeight="1">
      <c r="A136" s="29"/>
      <c r="B136" s="30"/>
      <c r="C136" s="218" t="s">
        <v>219</v>
      </c>
      <c r="D136" s="218" t="s">
        <v>161</v>
      </c>
      <c r="E136" s="219" t="s">
        <v>976</v>
      </c>
      <c r="F136" s="220" t="s">
        <v>977</v>
      </c>
      <c r="G136" s="221" t="s">
        <v>170</v>
      </c>
      <c r="H136" s="222">
        <v>10</v>
      </c>
      <c r="I136" s="223">
        <v>3.4399999999999999</v>
      </c>
      <c r="J136" s="223">
        <f>ROUND(I136*H136,2)</f>
        <v>34.399999999999999</v>
      </c>
      <c r="K136" s="224"/>
      <c r="L136" s="35"/>
      <c r="M136" s="225" t="s">
        <v>1</v>
      </c>
      <c r="N136" s="226" t="s">
        <v>41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278</v>
      </c>
      <c r="AT136" s="229" t="s">
        <v>161</v>
      </c>
      <c r="AU136" s="229" t="s">
        <v>166</v>
      </c>
      <c r="AY136" s="14" t="s">
        <v>158</v>
      </c>
      <c r="BE136" s="230">
        <f>IF(N136="základná",J136,0)</f>
        <v>0</v>
      </c>
      <c r="BF136" s="230">
        <f>IF(N136="znížená",J136,0)</f>
        <v>34.399999999999999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166</v>
      </c>
      <c r="BK136" s="230">
        <f>ROUND(I136*H136,2)</f>
        <v>34.399999999999999</v>
      </c>
      <c r="BL136" s="14" t="s">
        <v>278</v>
      </c>
      <c r="BM136" s="229" t="s">
        <v>212</v>
      </c>
    </row>
    <row r="137" s="2" customFormat="1" ht="24.15" customHeight="1">
      <c r="A137" s="29"/>
      <c r="B137" s="30"/>
      <c r="C137" s="231" t="s">
        <v>190</v>
      </c>
      <c r="D137" s="231" t="s">
        <v>192</v>
      </c>
      <c r="E137" s="232" t="s">
        <v>968</v>
      </c>
      <c r="F137" s="233" t="s">
        <v>969</v>
      </c>
      <c r="G137" s="234" t="s">
        <v>170</v>
      </c>
      <c r="H137" s="235">
        <v>10</v>
      </c>
      <c r="I137" s="236">
        <v>5.5199999999999996</v>
      </c>
      <c r="J137" s="236">
        <f>ROUND(I137*H137,2)</f>
        <v>55.200000000000003</v>
      </c>
      <c r="K137" s="237"/>
      <c r="L137" s="238"/>
      <c r="M137" s="239" t="s">
        <v>1</v>
      </c>
      <c r="N137" s="240" t="s">
        <v>41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634</v>
      </c>
      <c r="AT137" s="229" t="s">
        <v>192</v>
      </c>
      <c r="AU137" s="229" t="s">
        <v>166</v>
      </c>
      <c r="AY137" s="14" t="s">
        <v>158</v>
      </c>
      <c r="BE137" s="230">
        <f>IF(N137="základná",J137,0)</f>
        <v>0</v>
      </c>
      <c r="BF137" s="230">
        <f>IF(N137="znížená",J137,0)</f>
        <v>55.200000000000003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166</v>
      </c>
      <c r="BK137" s="230">
        <f>ROUND(I137*H137,2)</f>
        <v>55.200000000000003</v>
      </c>
      <c r="BL137" s="14" t="s">
        <v>278</v>
      </c>
      <c r="BM137" s="229" t="s">
        <v>215</v>
      </c>
    </row>
    <row r="138" s="2" customFormat="1" ht="16.5" customHeight="1">
      <c r="A138" s="29"/>
      <c r="B138" s="30"/>
      <c r="C138" s="231" t="s">
        <v>226</v>
      </c>
      <c r="D138" s="231" t="s">
        <v>192</v>
      </c>
      <c r="E138" s="232" t="s">
        <v>970</v>
      </c>
      <c r="F138" s="233" t="s">
        <v>971</v>
      </c>
      <c r="G138" s="234" t="s">
        <v>170</v>
      </c>
      <c r="H138" s="235">
        <v>10</v>
      </c>
      <c r="I138" s="236">
        <v>1.25</v>
      </c>
      <c r="J138" s="236">
        <f>ROUND(I138*H138,2)</f>
        <v>12.5</v>
      </c>
      <c r="K138" s="237"/>
      <c r="L138" s="238"/>
      <c r="M138" s="239" t="s">
        <v>1</v>
      </c>
      <c r="N138" s="240" t="s">
        <v>41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634</v>
      </c>
      <c r="AT138" s="229" t="s">
        <v>192</v>
      </c>
      <c r="AU138" s="229" t="s">
        <v>166</v>
      </c>
      <c r="AY138" s="14" t="s">
        <v>158</v>
      </c>
      <c r="BE138" s="230">
        <f>IF(N138="základná",J138,0)</f>
        <v>0</v>
      </c>
      <c r="BF138" s="230">
        <f>IF(N138="znížená",J138,0)</f>
        <v>12.5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166</v>
      </c>
      <c r="BK138" s="230">
        <f>ROUND(I138*H138,2)</f>
        <v>12.5</v>
      </c>
      <c r="BL138" s="14" t="s">
        <v>278</v>
      </c>
      <c r="BM138" s="229" t="s">
        <v>218</v>
      </c>
    </row>
    <row r="139" s="2" customFormat="1" ht="24.15" customHeight="1">
      <c r="A139" s="29"/>
      <c r="B139" s="30"/>
      <c r="C139" s="218" t="s">
        <v>195</v>
      </c>
      <c r="D139" s="218" t="s">
        <v>161</v>
      </c>
      <c r="E139" s="219" t="s">
        <v>978</v>
      </c>
      <c r="F139" s="220" t="s">
        <v>979</v>
      </c>
      <c r="G139" s="221" t="s">
        <v>170</v>
      </c>
      <c r="H139" s="222">
        <v>3</v>
      </c>
      <c r="I139" s="223">
        <v>3.8799999999999999</v>
      </c>
      <c r="J139" s="223">
        <f>ROUND(I139*H139,2)</f>
        <v>11.640000000000001</v>
      </c>
      <c r="K139" s="224"/>
      <c r="L139" s="35"/>
      <c r="M139" s="225" t="s">
        <v>1</v>
      </c>
      <c r="N139" s="226" t="s">
        <v>41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278</v>
      </c>
      <c r="AT139" s="229" t="s">
        <v>161</v>
      </c>
      <c r="AU139" s="229" t="s">
        <v>166</v>
      </c>
      <c r="AY139" s="14" t="s">
        <v>158</v>
      </c>
      <c r="BE139" s="230">
        <f>IF(N139="základná",J139,0)</f>
        <v>0</v>
      </c>
      <c r="BF139" s="230">
        <f>IF(N139="znížená",J139,0)</f>
        <v>11.640000000000001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166</v>
      </c>
      <c r="BK139" s="230">
        <f>ROUND(I139*H139,2)</f>
        <v>11.640000000000001</v>
      </c>
      <c r="BL139" s="14" t="s">
        <v>278</v>
      </c>
      <c r="BM139" s="229" t="s">
        <v>222</v>
      </c>
    </row>
    <row r="140" s="2" customFormat="1" ht="24.15" customHeight="1">
      <c r="A140" s="29"/>
      <c r="B140" s="30"/>
      <c r="C140" s="231" t="s">
        <v>233</v>
      </c>
      <c r="D140" s="231" t="s">
        <v>192</v>
      </c>
      <c r="E140" s="232" t="s">
        <v>980</v>
      </c>
      <c r="F140" s="233" t="s">
        <v>981</v>
      </c>
      <c r="G140" s="234" t="s">
        <v>170</v>
      </c>
      <c r="H140" s="235">
        <v>3</v>
      </c>
      <c r="I140" s="236">
        <v>8.5199999999999996</v>
      </c>
      <c r="J140" s="236">
        <f>ROUND(I140*H140,2)</f>
        <v>25.559999999999999</v>
      </c>
      <c r="K140" s="237"/>
      <c r="L140" s="238"/>
      <c r="M140" s="239" t="s">
        <v>1</v>
      </c>
      <c r="N140" s="240" t="s">
        <v>41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634</v>
      </c>
      <c r="AT140" s="229" t="s">
        <v>192</v>
      </c>
      <c r="AU140" s="229" t="s">
        <v>166</v>
      </c>
      <c r="AY140" s="14" t="s">
        <v>158</v>
      </c>
      <c r="BE140" s="230">
        <f>IF(N140="základná",J140,0)</f>
        <v>0</v>
      </c>
      <c r="BF140" s="230">
        <f>IF(N140="znížená",J140,0)</f>
        <v>25.559999999999999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166</v>
      </c>
      <c r="BK140" s="230">
        <f>ROUND(I140*H140,2)</f>
        <v>25.559999999999999</v>
      </c>
      <c r="BL140" s="14" t="s">
        <v>278</v>
      </c>
      <c r="BM140" s="229" t="s">
        <v>225</v>
      </c>
    </row>
    <row r="141" s="2" customFormat="1" ht="16.5" customHeight="1">
      <c r="A141" s="29"/>
      <c r="B141" s="30"/>
      <c r="C141" s="231" t="s">
        <v>198</v>
      </c>
      <c r="D141" s="231" t="s">
        <v>192</v>
      </c>
      <c r="E141" s="232" t="s">
        <v>982</v>
      </c>
      <c r="F141" s="233" t="s">
        <v>983</v>
      </c>
      <c r="G141" s="234" t="s">
        <v>170</v>
      </c>
      <c r="H141" s="235">
        <v>3</v>
      </c>
      <c r="I141" s="236">
        <v>1.25</v>
      </c>
      <c r="J141" s="236">
        <f>ROUND(I141*H141,2)</f>
        <v>3.75</v>
      </c>
      <c r="K141" s="237"/>
      <c r="L141" s="238"/>
      <c r="M141" s="239" t="s">
        <v>1</v>
      </c>
      <c r="N141" s="240" t="s">
        <v>41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634</v>
      </c>
      <c r="AT141" s="229" t="s">
        <v>192</v>
      </c>
      <c r="AU141" s="229" t="s">
        <v>166</v>
      </c>
      <c r="AY141" s="14" t="s">
        <v>158</v>
      </c>
      <c r="BE141" s="230">
        <f>IF(N141="základná",J141,0)</f>
        <v>0</v>
      </c>
      <c r="BF141" s="230">
        <f>IF(N141="znížená",J141,0)</f>
        <v>3.75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166</v>
      </c>
      <c r="BK141" s="230">
        <f>ROUND(I141*H141,2)</f>
        <v>3.75</v>
      </c>
      <c r="BL141" s="14" t="s">
        <v>278</v>
      </c>
      <c r="BM141" s="229" t="s">
        <v>229</v>
      </c>
    </row>
    <row r="142" s="2" customFormat="1" ht="24.15" customHeight="1">
      <c r="A142" s="29"/>
      <c r="B142" s="30"/>
      <c r="C142" s="218" t="s">
        <v>240</v>
      </c>
      <c r="D142" s="218" t="s">
        <v>161</v>
      </c>
      <c r="E142" s="219" t="s">
        <v>984</v>
      </c>
      <c r="F142" s="220" t="s">
        <v>985</v>
      </c>
      <c r="G142" s="221" t="s">
        <v>170</v>
      </c>
      <c r="H142" s="222">
        <v>3</v>
      </c>
      <c r="I142" s="223">
        <v>8.1699999999999999</v>
      </c>
      <c r="J142" s="223">
        <f>ROUND(I142*H142,2)</f>
        <v>24.510000000000002</v>
      </c>
      <c r="K142" s="224"/>
      <c r="L142" s="35"/>
      <c r="M142" s="225" t="s">
        <v>1</v>
      </c>
      <c r="N142" s="226" t="s">
        <v>41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278</v>
      </c>
      <c r="AT142" s="229" t="s">
        <v>161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24.510000000000002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24.510000000000002</v>
      </c>
      <c r="BL142" s="14" t="s">
        <v>278</v>
      </c>
      <c r="BM142" s="229" t="s">
        <v>232</v>
      </c>
    </row>
    <row r="143" s="2" customFormat="1" ht="16.5" customHeight="1">
      <c r="A143" s="29"/>
      <c r="B143" s="30"/>
      <c r="C143" s="231" t="s">
        <v>7</v>
      </c>
      <c r="D143" s="231" t="s">
        <v>192</v>
      </c>
      <c r="E143" s="232" t="s">
        <v>986</v>
      </c>
      <c r="F143" s="233" t="s">
        <v>987</v>
      </c>
      <c r="G143" s="234" t="s">
        <v>170</v>
      </c>
      <c r="H143" s="235">
        <v>3</v>
      </c>
      <c r="I143" s="236">
        <v>29.399999999999999</v>
      </c>
      <c r="J143" s="236">
        <f>ROUND(I143*H143,2)</f>
        <v>88.200000000000003</v>
      </c>
      <c r="K143" s="237"/>
      <c r="L143" s="238"/>
      <c r="M143" s="239" t="s">
        <v>1</v>
      </c>
      <c r="N143" s="240" t="s">
        <v>41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634</v>
      </c>
      <c r="AT143" s="229" t="s">
        <v>192</v>
      </c>
      <c r="AU143" s="229" t="s">
        <v>166</v>
      </c>
      <c r="AY143" s="14" t="s">
        <v>158</v>
      </c>
      <c r="BE143" s="230">
        <f>IF(N143="základná",J143,0)</f>
        <v>0</v>
      </c>
      <c r="BF143" s="230">
        <f>IF(N143="znížená",J143,0)</f>
        <v>88.200000000000003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166</v>
      </c>
      <c r="BK143" s="230">
        <f>ROUND(I143*H143,2)</f>
        <v>88.200000000000003</v>
      </c>
      <c r="BL143" s="14" t="s">
        <v>278</v>
      </c>
      <c r="BM143" s="229" t="s">
        <v>236</v>
      </c>
    </row>
    <row r="144" s="2" customFormat="1" ht="24.15" customHeight="1">
      <c r="A144" s="29"/>
      <c r="B144" s="30"/>
      <c r="C144" s="218" t="s">
        <v>247</v>
      </c>
      <c r="D144" s="218" t="s">
        <v>161</v>
      </c>
      <c r="E144" s="219" t="s">
        <v>988</v>
      </c>
      <c r="F144" s="220" t="s">
        <v>989</v>
      </c>
      <c r="G144" s="221" t="s">
        <v>170</v>
      </c>
      <c r="H144" s="222">
        <v>79</v>
      </c>
      <c r="I144" s="223">
        <v>5.5899999999999999</v>
      </c>
      <c r="J144" s="223">
        <f>ROUND(I144*H144,2)</f>
        <v>441.61000000000001</v>
      </c>
      <c r="K144" s="224"/>
      <c r="L144" s="35"/>
      <c r="M144" s="225" t="s">
        <v>1</v>
      </c>
      <c r="N144" s="226" t="s">
        <v>41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278</v>
      </c>
      <c r="AT144" s="229" t="s">
        <v>161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441.61000000000001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441.61000000000001</v>
      </c>
      <c r="BL144" s="14" t="s">
        <v>278</v>
      </c>
      <c r="BM144" s="229" t="s">
        <v>239</v>
      </c>
    </row>
    <row r="145" s="2" customFormat="1" ht="16.5" customHeight="1">
      <c r="A145" s="29"/>
      <c r="B145" s="30"/>
      <c r="C145" s="231" t="s">
        <v>204</v>
      </c>
      <c r="D145" s="231" t="s">
        <v>192</v>
      </c>
      <c r="E145" s="232" t="s">
        <v>982</v>
      </c>
      <c r="F145" s="233" t="s">
        <v>983</v>
      </c>
      <c r="G145" s="234" t="s">
        <v>170</v>
      </c>
      <c r="H145" s="235">
        <v>79</v>
      </c>
      <c r="I145" s="236">
        <v>1.25</v>
      </c>
      <c r="J145" s="236">
        <f>ROUND(I145*H145,2)</f>
        <v>98.75</v>
      </c>
      <c r="K145" s="237"/>
      <c r="L145" s="238"/>
      <c r="M145" s="239" t="s">
        <v>1</v>
      </c>
      <c r="N145" s="240" t="s">
        <v>41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634</v>
      </c>
      <c r="AT145" s="229" t="s">
        <v>192</v>
      </c>
      <c r="AU145" s="229" t="s">
        <v>166</v>
      </c>
      <c r="AY145" s="14" t="s">
        <v>158</v>
      </c>
      <c r="BE145" s="230">
        <f>IF(N145="základná",J145,0)</f>
        <v>0</v>
      </c>
      <c r="BF145" s="230">
        <f>IF(N145="znížená",J145,0)</f>
        <v>98.75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166</v>
      </c>
      <c r="BK145" s="230">
        <f>ROUND(I145*H145,2)</f>
        <v>98.75</v>
      </c>
      <c r="BL145" s="14" t="s">
        <v>278</v>
      </c>
      <c r="BM145" s="229" t="s">
        <v>243</v>
      </c>
    </row>
    <row r="146" s="2" customFormat="1" ht="24.15" customHeight="1">
      <c r="A146" s="29"/>
      <c r="B146" s="30"/>
      <c r="C146" s="231" t="s">
        <v>254</v>
      </c>
      <c r="D146" s="231" t="s">
        <v>192</v>
      </c>
      <c r="E146" s="232" t="s">
        <v>990</v>
      </c>
      <c r="F146" s="233" t="s">
        <v>991</v>
      </c>
      <c r="G146" s="234" t="s">
        <v>170</v>
      </c>
      <c r="H146" s="235">
        <v>79</v>
      </c>
      <c r="I146" s="236">
        <v>5.1600000000000001</v>
      </c>
      <c r="J146" s="236">
        <f>ROUND(I146*H146,2)</f>
        <v>407.63999999999999</v>
      </c>
      <c r="K146" s="237"/>
      <c r="L146" s="238"/>
      <c r="M146" s="239" t="s">
        <v>1</v>
      </c>
      <c r="N146" s="240" t="s">
        <v>41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634</v>
      </c>
      <c r="AT146" s="229" t="s">
        <v>192</v>
      </c>
      <c r="AU146" s="229" t="s">
        <v>166</v>
      </c>
      <c r="AY146" s="14" t="s">
        <v>158</v>
      </c>
      <c r="BE146" s="230">
        <f>IF(N146="základná",J146,0)</f>
        <v>0</v>
      </c>
      <c r="BF146" s="230">
        <f>IF(N146="znížená",J146,0)</f>
        <v>407.63999999999999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166</v>
      </c>
      <c r="BK146" s="230">
        <f>ROUND(I146*H146,2)</f>
        <v>407.63999999999999</v>
      </c>
      <c r="BL146" s="14" t="s">
        <v>278</v>
      </c>
      <c r="BM146" s="229" t="s">
        <v>246</v>
      </c>
    </row>
    <row r="147" s="2" customFormat="1" ht="24.15" customHeight="1">
      <c r="A147" s="29"/>
      <c r="B147" s="30"/>
      <c r="C147" s="218" t="s">
        <v>208</v>
      </c>
      <c r="D147" s="218" t="s">
        <v>161</v>
      </c>
      <c r="E147" s="219" t="s">
        <v>992</v>
      </c>
      <c r="F147" s="220" t="s">
        <v>993</v>
      </c>
      <c r="G147" s="221" t="s">
        <v>170</v>
      </c>
      <c r="H147" s="222">
        <v>31</v>
      </c>
      <c r="I147" s="223">
        <v>6.6699999999999999</v>
      </c>
      <c r="J147" s="223">
        <f>ROUND(I147*H147,2)</f>
        <v>206.77000000000001</v>
      </c>
      <c r="K147" s="224"/>
      <c r="L147" s="35"/>
      <c r="M147" s="225" t="s">
        <v>1</v>
      </c>
      <c r="N147" s="226" t="s">
        <v>41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278</v>
      </c>
      <c r="AT147" s="229" t="s">
        <v>161</v>
      </c>
      <c r="AU147" s="229" t="s">
        <v>166</v>
      </c>
      <c r="AY147" s="14" t="s">
        <v>158</v>
      </c>
      <c r="BE147" s="230">
        <f>IF(N147="základná",J147,0)</f>
        <v>0</v>
      </c>
      <c r="BF147" s="230">
        <f>IF(N147="znížená",J147,0)</f>
        <v>206.77000000000001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166</v>
      </c>
      <c r="BK147" s="230">
        <f>ROUND(I147*H147,2)</f>
        <v>206.77000000000001</v>
      </c>
      <c r="BL147" s="14" t="s">
        <v>278</v>
      </c>
      <c r="BM147" s="229" t="s">
        <v>250</v>
      </c>
    </row>
    <row r="148" s="2" customFormat="1" ht="33" customHeight="1">
      <c r="A148" s="29"/>
      <c r="B148" s="30"/>
      <c r="C148" s="231" t="s">
        <v>261</v>
      </c>
      <c r="D148" s="231" t="s">
        <v>192</v>
      </c>
      <c r="E148" s="232" t="s">
        <v>994</v>
      </c>
      <c r="F148" s="233" t="s">
        <v>995</v>
      </c>
      <c r="G148" s="234" t="s">
        <v>170</v>
      </c>
      <c r="H148" s="235">
        <v>31</v>
      </c>
      <c r="I148" s="236">
        <v>10.32</v>
      </c>
      <c r="J148" s="236">
        <f>ROUND(I148*H148,2)</f>
        <v>319.92000000000002</v>
      </c>
      <c r="K148" s="237"/>
      <c r="L148" s="238"/>
      <c r="M148" s="239" t="s">
        <v>1</v>
      </c>
      <c r="N148" s="240" t="s">
        <v>41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634</v>
      </c>
      <c r="AT148" s="229" t="s">
        <v>192</v>
      </c>
      <c r="AU148" s="229" t="s">
        <v>166</v>
      </c>
      <c r="AY148" s="14" t="s">
        <v>158</v>
      </c>
      <c r="BE148" s="230">
        <f>IF(N148="základná",J148,0)</f>
        <v>0</v>
      </c>
      <c r="BF148" s="230">
        <f>IF(N148="znížená",J148,0)</f>
        <v>319.92000000000002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319.92000000000002</v>
      </c>
      <c r="BL148" s="14" t="s">
        <v>278</v>
      </c>
      <c r="BM148" s="229" t="s">
        <v>253</v>
      </c>
    </row>
    <row r="149" s="2" customFormat="1" ht="24.15" customHeight="1">
      <c r="A149" s="29"/>
      <c r="B149" s="30"/>
      <c r="C149" s="218" t="s">
        <v>212</v>
      </c>
      <c r="D149" s="218" t="s">
        <v>161</v>
      </c>
      <c r="E149" s="219" t="s">
        <v>996</v>
      </c>
      <c r="F149" s="220" t="s">
        <v>997</v>
      </c>
      <c r="G149" s="221" t="s">
        <v>170</v>
      </c>
      <c r="H149" s="222">
        <v>2</v>
      </c>
      <c r="I149" s="223">
        <v>198</v>
      </c>
      <c r="J149" s="223">
        <f>ROUND(I149*H149,2)</f>
        <v>396</v>
      </c>
      <c r="K149" s="224"/>
      <c r="L149" s="35"/>
      <c r="M149" s="225" t="s">
        <v>1</v>
      </c>
      <c r="N149" s="226" t="s">
        <v>41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278</v>
      </c>
      <c r="AT149" s="229" t="s">
        <v>161</v>
      </c>
      <c r="AU149" s="229" t="s">
        <v>166</v>
      </c>
      <c r="AY149" s="14" t="s">
        <v>158</v>
      </c>
      <c r="BE149" s="230">
        <f>IF(N149="základná",J149,0)</f>
        <v>0</v>
      </c>
      <c r="BF149" s="230">
        <f>IF(N149="znížená",J149,0)</f>
        <v>396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166</v>
      </c>
      <c r="BK149" s="230">
        <f>ROUND(I149*H149,2)</f>
        <v>396</v>
      </c>
      <c r="BL149" s="14" t="s">
        <v>278</v>
      </c>
      <c r="BM149" s="229" t="s">
        <v>257</v>
      </c>
    </row>
    <row r="150" s="2" customFormat="1" ht="16.5" customHeight="1">
      <c r="A150" s="29"/>
      <c r="B150" s="30"/>
      <c r="C150" s="231" t="s">
        <v>268</v>
      </c>
      <c r="D150" s="231" t="s">
        <v>192</v>
      </c>
      <c r="E150" s="232" t="s">
        <v>998</v>
      </c>
      <c r="F150" s="233" t="s">
        <v>999</v>
      </c>
      <c r="G150" s="234" t="s">
        <v>170</v>
      </c>
      <c r="H150" s="235">
        <v>2</v>
      </c>
      <c r="I150" s="236">
        <v>2688</v>
      </c>
      <c r="J150" s="236">
        <f>ROUND(I150*H150,2)</f>
        <v>5376</v>
      </c>
      <c r="K150" s="237"/>
      <c r="L150" s="238"/>
      <c r="M150" s="239" t="s">
        <v>1</v>
      </c>
      <c r="N150" s="240" t="s">
        <v>41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634</v>
      </c>
      <c r="AT150" s="229" t="s">
        <v>192</v>
      </c>
      <c r="AU150" s="229" t="s">
        <v>166</v>
      </c>
      <c r="AY150" s="14" t="s">
        <v>158</v>
      </c>
      <c r="BE150" s="230">
        <f>IF(N150="základná",J150,0)</f>
        <v>0</v>
      </c>
      <c r="BF150" s="230">
        <f>IF(N150="znížená",J150,0)</f>
        <v>5376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5376</v>
      </c>
      <c r="BL150" s="14" t="s">
        <v>278</v>
      </c>
      <c r="BM150" s="229" t="s">
        <v>260</v>
      </c>
    </row>
    <row r="151" s="2" customFormat="1" ht="21.75" customHeight="1">
      <c r="A151" s="29"/>
      <c r="B151" s="30"/>
      <c r="C151" s="218" t="s">
        <v>215</v>
      </c>
      <c r="D151" s="218" t="s">
        <v>161</v>
      </c>
      <c r="E151" s="219" t="s">
        <v>1000</v>
      </c>
      <c r="F151" s="220" t="s">
        <v>1001</v>
      </c>
      <c r="G151" s="221" t="s">
        <v>170</v>
      </c>
      <c r="H151" s="222">
        <v>47</v>
      </c>
      <c r="I151" s="223">
        <v>19.800000000000001</v>
      </c>
      <c r="J151" s="223">
        <f>ROUND(I151*H151,2)</f>
        <v>930.60000000000002</v>
      </c>
      <c r="K151" s="224"/>
      <c r="L151" s="35"/>
      <c r="M151" s="225" t="s">
        <v>1</v>
      </c>
      <c r="N151" s="226" t="s">
        <v>41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278</v>
      </c>
      <c r="AT151" s="229" t="s">
        <v>161</v>
      </c>
      <c r="AU151" s="229" t="s">
        <v>166</v>
      </c>
      <c r="AY151" s="14" t="s">
        <v>158</v>
      </c>
      <c r="BE151" s="230">
        <f>IF(N151="základná",J151,0)</f>
        <v>0</v>
      </c>
      <c r="BF151" s="230">
        <f>IF(N151="znížená",J151,0)</f>
        <v>930.60000000000002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930.60000000000002</v>
      </c>
      <c r="BL151" s="14" t="s">
        <v>278</v>
      </c>
      <c r="BM151" s="229" t="s">
        <v>264</v>
      </c>
    </row>
    <row r="152" s="2" customFormat="1" ht="16.5" customHeight="1">
      <c r="A152" s="29"/>
      <c r="B152" s="30"/>
      <c r="C152" s="231" t="s">
        <v>275</v>
      </c>
      <c r="D152" s="231" t="s">
        <v>192</v>
      </c>
      <c r="E152" s="232" t="s">
        <v>1002</v>
      </c>
      <c r="F152" s="233" t="s">
        <v>1003</v>
      </c>
      <c r="G152" s="234" t="s">
        <v>170</v>
      </c>
      <c r="H152" s="235">
        <v>35</v>
      </c>
      <c r="I152" s="236">
        <v>35.039999999999999</v>
      </c>
      <c r="J152" s="236">
        <f>ROUND(I152*H152,2)</f>
        <v>1226.4000000000001</v>
      </c>
      <c r="K152" s="237"/>
      <c r="L152" s="238"/>
      <c r="M152" s="239" t="s">
        <v>1</v>
      </c>
      <c r="N152" s="240" t="s">
        <v>41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634</v>
      </c>
      <c r="AT152" s="229" t="s">
        <v>192</v>
      </c>
      <c r="AU152" s="229" t="s">
        <v>166</v>
      </c>
      <c r="AY152" s="14" t="s">
        <v>158</v>
      </c>
      <c r="BE152" s="230">
        <f>IF(N152="základná",J152,0)</f>
        <v>0</v>
      </c>
      <c r="BF152" s="230">
        <f>IF(N152="znížená",J152,0)</f>
        <v>1226.4000000000001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166</v>
      </c>
      <c r="BK152" s="230">
        <f>ROUND(I152*H152,2)</f>
        <v>1226.4000000000001</v>
      </c>
      <c r="BL152" s="14" t="s">
        <v>278</v>
      </c>
      <c r="BM152" s="229" t="s">
        <v>267</v>
      </c>
    </row>
    <row r="153" s="2" customFormat="1" ht="16.5" customHeight="1">
      <c r="A153" s="29"/>
      <c r="B153" s="30"/>
      <c r="C153" s="231" t="s">
        <v>218</v>
      </c>
      <c r="D153" s="231" t="s">
        <v>192</v>
      </c>
      <c r="E153" s="232" t="s">
        <v>1004</v>
      </c>
      <c r="F153" s="233" t="s">
        <v>1005</v>
      </c>
      <c r="G153" s="234" t="s">
        <v>170</v>
      </c>
      <c r="H153" s="235">
        <v>12</v>
      </c>
      <c r="I153" s="236">
        <v>35.039999999999999</v>
      </c>
      <c r="J153" s="236">
        <f>ROUND(I153*H153,2)</f>
        <v>420.48000000000002</v>
      </c>
      <c r="K153" s="237"/>
      <c r="L153" s="238"/>
      <c r="M153" s="239" t="s">
        <v>1</v>
      </c>
      <c r="N153" s="240" t="s">
        <v>41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634</v>
      </c>
      <c r="AT153" s="229" t="s">
        <v>192</v>
      </c>
      <c r="AU153" s="229" t="s">
        <v>166</v>
      </c>
      <c r="AY153" s="14" t="s">
        <v>158</v>
      </c>
      <c r="BE153" s="230">
        <f>IF(N153="základná",J153,0)</f>
        <v>0</v>
      </c>
      <c r="BF153" s="230">
        <f>IF(N153="znížená",J153,0)</f>
        <v>420.48000000000002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166</v>
      </c>
      <c r="BK153" s="230">
        <f>ROUND(I153*H153,2)</f>
        <v>420.48000000000002</v>
      </c>
      <c r="BL153" s="14" t="s">
        <v>278</v>
      </c>
      <c r="BM153" s="229" t="s">
        <v>271</v>
      </c>
    </row>
    <row r="154" s="2" customFormat="1" ht="21.75" customHeight="1">
      <c r="A154" s="29"/>
      <c r="B154" s="30"/>
      <c r="C154" s="218" t="s">
        <v>282</v>
      </c>
      <c r="D154" s="218" t="s">
        <v>161</v>
      </c>
      <c r="E154" s="219" t="s">
        <v>1006</v>
      </c>
      <c r="F154" s="220" t="s">
        <v>1007</v>
      </c>
      <c r="G154" s="221" t="s">
        <v>170</v>
      </c>
      <c r="H154" s="222">
        <v>17</v>
      </c>
      <c r="I154" s="223">
        <v>19.800000000000001</v>
      </c>
      <c r="J154" s="223">
        <f>ROUND(I154*H154,2)</f>
        <v>336.60000000000002</v>
      </c>
      <c r="K154" s="224"/>
      <c r="L154" s="35"/>
      <c r="M154" s="225" t="s">
        <v>1</v>
      </c>
      <c r="N154" s="226" t="s">
        <v>41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278</v>
      </c>
      <c r="AT154" s="229" t="s">
        <v>161</v>
      </c>
      <c r="AU154" s="229" t="s">
        <v>166</v>
      </c>
      <c r="AY154" s="14" t="s">
        <v>158</v>
      </c>
      <c r="BE154" s="230">
        <f>IF(N154="základná",J154,0)</f>
        <v>0</v>
      </c>
      <c r="BF154" s="230">
        <f>IF(N154="znížená",J154,0)</f>
        <v>336.60000000000002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166</v>
      </c>
      <c r="BK154" s="230">
        <f>ROUND(I154*H154,2)</f>
        <v>336.60000000000002</v>
      </c>
      <c r="BL154" s="14" t="s">
        <v>278</v>
      </c>
      <c r="BM154" s="229" t="s">
        <v>274</v>
      </c>
    </row>
    <row r="155" s="2" customFormat="1" ht="24.15" customHeight="1">
      <c r="A155" s="29"/>
      <c r="B155" s="30"/>
      <c r="C155" s="231" t="s">
        <v>222</v>
      </c>
      <c r="D155" s="231" t="s">
        <v>192</v>
      </c>
      <c r="E155" s="232" t="s">
        <v>1008</v>
      </c>
      <c r="F155" s="233" t="s">
        <v>1009</v>
      </c>
      <c r="G155" s="234" t="s">
        <v>170</v>
      </c>
      <c r="H155" s="235">
        <v>13</v>
      </c>
      <c r="I155" s="236">
        <v>44.759999999999998</v>
      </c>
      <c r="J155" s="236">
        <f>ROUND(I155*H155,2)</f>
        <v>581.88</v>
      </c>
      <c r="K155" s="237"/>
      <c r="L155" s="238"/>
      <c r="M155" s="239" t="s">
        <v>1</v>
      </c>
      <c r="N155" s="240" t="s">
        <v>41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634</v>
      </c>
      <c r="AT155" s="229" t="s">
        <v>192</v>
      </c>
      <c r="AU155" s="229" t="s">
        <v>166</v>
      </c>
      <c r="AY155" s="14" t="s">
        <v>158</v>
      </c>
      <c r="BE155" s="230">
        <f>IF(N155="základná",J155,0)</f>
        <v>0</v>
      </c>
      <c r="BF155" s="230">
        <f>IF(N155="znížená",J155,0)</f>
        <v>581.88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166</v>
      </c>
      <c r="BK155" s="230">
        <f>ROUND(I155*H155,2)</f>
        <v>581.88</v>
      </c>
      <c r="BL155" s="14" t="s">
        <v>278</v>
      </c>
      <c r="BM155" s="229" t="s">
        <v>278</v>
      </c>
    </row>
    <row r="156" s="2" customFormat="1" ht="24.15" customHeight="1">
      <c r="A156" s="29"/>
      <c r="B156" s="30"/>
      <c r="C156" s="231" t="s">
        <v>290</v>
      </c>
      <c r="D156" s="231" t="s">
        <v>192</v>
      </c>
      <c r="E156" s="232" t="s">
        <v>1010</v>
      </c>
      <c r="F156" s="233" t="s">
        <v>1011</v>
      </c>
      <c r="G156" s="234" t="s">
        <v>170</v>
      </c>
      <c r="H156" s="235">
        <v>4</v>
      </c>
      <c r="I156" s="236">
        <v>44.759999999999998</v>
      </c>
      <c r="J156" s="236">
        <f>ROUND(I156*H156,2)</f>
        <v>179.03999999999999</v>
      </c>
      <c r="K156" s="237"/>
      <c r="L156" s="238"/>
      <c r="M156" s="239" t="s">
        <v>1</v>
      </c>
      <c r="N156" s="240" t="s">
        <v>41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634</v>
      </c>
      <c r="AT156" s="229" t="s">
        <v>192</v>
      </c>
      <c r="AU156" s="229" t="s">
        <v>166</v>
      </c>
      <c r="AY156" s="14" t="s">
        <v>158</v>
      </c>
      <c r="BE156" s="230">
        <f>IF(N156="základná",J156,0)</f>
        <v>0</v>
      </c>
      <c r="BF156" s="230">
        <f>IF(N156="znížená",J156,0)</f>
        <v>179.03999999999999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166</v>
      </c>
      <c r="BK156" s="230">
        <f>ROUND(I156*H156,2)</f>
        <v>179.03999999999999</v>
      </c>
      <c r="BL156" s="14" t="s">
        <v>278</v>
      </c>
      <c r="BM156" s="229" t="s">
        <v>281</v>
      </c>
    </row>
    <row r="157" s="2" customFormat="1" ht="16.5" customHeight="1">
      <c r="A157" s="29"/>
      <c r="B157" s="30"/>
      <c r="C157" s="218" t="s">
        <v>225</v>
      </c>
      <c r="D157" s="218" t="s">
        <v>161</v>
      </c>
      <c r="E157" s="219" t="s">
        <v>1012</v>
      </c>
      <c r="F157" s="220" t="s">
        <v>1013</v>
      </c>
      <c r="G157" s="221" t="s">
        <v>288</v>
      </c>
      <c r="H157" s="222">
        <v>8</v>
      </c>
      <c r="I157" s="223">
        <v>13</v>
      </c>
      <c r="J157" s="223">
        <f>ROUND(I157*H157,2)</f>
        <v>104</v>
      </c>
      <c r="K157" s="224"/>
      <c r="L157" s="35"/>
      <c r="M157" s="225" t="s">
        <v>1</v>
      </c>
      <c r="N157" s="226" t="s">
        <v>41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278</v>
      </c>
      <c r="AT157" s="229" t="s">
        <v>161</v>
      </c>
      <c r="AU157" s="229" t="s">
        <v>166</v>
      </c>
      <c r="AY157" s="14" t="s">
        <v>158</v>
      </c>
      <c r="BE157" s="230">
        <f>IF(N157="základná",J157,0)</f>
        <v>0</v>
      </c>
      <c r="BF157" s="230">
        <f>IF(N157="znížená",J157,0)</f>
        <v>104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166</v>
      </c>
      <c r="BK157" s="230">
        <f>ROUND(I157*H157,2)</f>
        <v>104</v>
      </c>
      <c r="BL157" s="14" t="s">
        <v>278</v>
      </c>
      <c r="BM157" s="229" t="s">
        <v>285</v>
      </c>
    </row>
    <row r="158" s="2" customFormat="1" ht="21.75" customHeight="1">
      <c r="A158" s="29"/>
      <c r="B158" s="30"/>
      <c r="C158" s="231" t="s">
        <v>298</v>
      </c>
      <c r="D158" s="231" t="s">
        <v>192</v>
      </c>
      <c r="E158" s="232" t="s">
        <v>1014</v>
      </c>
      <c r="F158" s="233" t="s">
        <v>1015</v>
      </c>
      <c r="G158" s="234" t="s">
        <v>288</v>
      </c>
      <c r="H158" s="235">
        <v>8</v>
      </c>
      <c r="I158" s="236">
        <v>10.44</v>
      </c>
      <c r="J158" s="236">
        <f>ROUND(I158*H158,2)</f>
        <v>83.519999999999996</v>
      </c>
      <c r="K158" s="237"/>
      <c r="L158" s="238"/>
      <c r="M158" s="239" t="s">
        <v>1</v>
      </c>
      <c r="N158" s="240" t="s">
        <v>41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634</v>
      </c>
      <c r="AT158" s="229" t="s">
        <v>192</v>
      </c>
      <c r="AU158" s="229" t="s">
        <v>166</v>
      </c>
      <c r="AY158" s="14" t="s">
        <v>158</v>
      </c>
      <c r="BE158" s="230">
        <f>IF(N158="základná",J158,0)</f>
        <v>0</v>
      </c>
      <c r="BF158" s="230">
        <f>IF(N158="znížená",J158,0)</f>
        <v>83.519999999999996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166</v>
      </c>
      <c r="BK158" s="230">
        <f>ROUND(I158*H158,2)</f>
        <v>83.519999999999996</v>
      </c>
      <c r="BL158" s="14" t="s">
        <v>278</v>
      </c>
      <c r="BM158" s="229" t="s">
        <v>289</v>
      </c>
    </row>
    <row r="159" s="2" customFormat="1" ht="16.5" customHeight="1">
      <c r="A159" s="29"/>
      <c r="B159" s="30"/>
      <c r="C159" s="218" t="s">
        <v>229</v>
      </c>
      <c r="D159" s="218" t="s">
        <v>161</v>
      </c>
      <c r="E159" s="219" t="s">
        <v>1016</v>
      </c>
      <c r="F159" s="220" t="s">
        <v>1017</v>
      </c>
      <c r="G159" s="221" t="s">
        <v>288</v>
      </c>
      <c r="H159" s="222">
        <v>8</v>
      </c>
      <c r="I159" s="223">
        <v>5.4199999999999999</v>
      </c>
      <c r="J159" s="223">
        <f>ROUND(I159*H159,2)</f>
        <v>43.359999999999999</v>
      </c>
      <c r="K159" s="224"/>
      <c r="L159" s="35"/>
      <c r="M159" s="225" t="s">
        <v>1</v>
      </c>
      <c r="N159" s="226" t="s">
        <v>41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278</v>
      </c>
      <c r="AT159" s="229" t="s">
        <v>161</v>
      </c>
      <c r="AU159" s="229" t="s">
        <v>166</v>
      </c>
      <c r="AY159" s="14" t="s">
        <v>158</v>
      </c>
      <c r="BE159" s="230">
        <f>IF(N159="základná",J159,0)</f>
        <v>0</v>
      </c>
      <c r="BF159" s="230">
        <f>IF(N159="znížená",J159,0)</f>
        <v>43.359999999999999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166</v>
      </c>
      <c r="BK159" s="230">
        <f>ROUND(I159*H159,2)</f>
        <v>43.359999999999999</v>
      </c>
      <c r="BL159" s="14" t="s">
        <v>278</v>
      </c>
      <c r="BM159" s="229" t="s">
        <v>293</v>
      </c>
    </row>
    <row r="160" s="2" customFormat="1" ht="37.8" customHeight="1">
      <c r="A160" s="29"/>
      <c r="B160" s="30"/>
      <c r="C160" s="231" t="s">
        <v>305</v>
      </c>
      <c r="D160" s="231" t="s">
        <v>192</v>
      </c>
      <c r="E160" s="232" t="s">
        <v>1018</v>
      </c>
      <c r="F160" s="233" t="s">
        <v>1019</v>
      </c>
      <c r="G160" s="234" t="s">
        <v>288</v>
      </c>
      <c r="H160" s="235">
        <v>8</v>
      </c>
      <c r="I160" s="236">
        <v>8.2799999999999994</v>
      </c>
      <c r="J160" s="236">
        <f>ROUND(I160*H160,2)</f>
        <v>66.239999999999995</v>
      </c>
      <c r="K160" s="237"/>
      <c r="L160" s="238"/>
      <c r="M160" s="239" t="s">
        <v>1</v>
      </c>
      <c r="N160" s="240" t="s">
        <v>41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634</v>
      </c>
      <c r="AT160" s="229" t="s">
        <v>192</v>
      </c>
      <c r="AU160" s="229" t="s">
        <v>166</v>
      </c>
      <c r="AY160" s="14" t="s">
        <v>158</v>
      </c>
      <c r="BE160" s="230">
        <f>IF(N160="základná",J160,0)</f>
        <v>0</v>
      </c>
      <c r="BF160" s="230">
        <f>IF(N160="znížená",J160,0)</f>
        <v>66.239999999999995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166</v>
      </c>
      <c r="BK160" s="230">
        <f>ROUND(I160*H160,2)</f>
        <v>66.239999999999995</v>
      </c>
      <c r="BL160" s="14" t="s">
        <v>278</v>
      </c>
      <c r="BM160" s="229" t="s">
        <v>297</v>
      </c>
    </row>
    <row r="161" s="2" customFormat="1" ht="16.5" customHeight="1">
      <c r="A161" s="29"/>
      <c r="B161" s="30"/>
      <c r="C161" s="218" t="s">
        <v>232</v>
      </c>
      <c r="D161" s="218" t="s">
        <v>161</v>
      </c>
      <c r="E161" s="219" t="s">
        <v>1020</v>
      </c>
      <c r="F161" s="220" t="s">
        <v>1021</v>
      </c>
      <c r="G161" s="221" t="s">
        <v>288</v>
      </c>
      <c r="H161" s="222">
        <v>8</v>
      </c>
      <c r="I161" s="223">
        <v>1.74</v>
      </c>
      <c r="J161" s="223">
        <f>ROUND(I161*H161,2)</f>
        <v>13.92</v>
      </c>
      <c r="K161" s="224"/>
      <c r="L161" s="35"/>
      <c r="M161" s="225" t="s">
        <v>1</v>
      </c>
      <c r="N161" s="226" t="s">
        <v>41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278</v>
      </c>
      <c r="AT161" s="229" t="s">
        <v>161</v>
      </c>
      <c r="AU161" s="229" t="s">
        <v>166</v>
      </c>
      <c r="AY161" s="14" t="s">
        <v>158</v>
      </c>
      <c r="BE161" s="230">
        <f>IF(N161="základná",J161,0)</f>
        <v>0</v>
      </c>
      <c r="BF161" s="230">
        <f>IF(N161="znížená",J161,0)</f>
        <v>13.92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166</v>
      </c>
      <c r="BK161" s="230">
        <f>ROUND(I161*H161,2)</f>
        <v>13.92</v>
      </c>
      <c r="BL161" s="14" t="s">
        <v>278</v>
      </c>
      <c r="BM161" s="229" t="s">
        <v>301</v>
      </c>
    </row>
    <row r="162" s="2" customFormat="1" ht="24.15" customHeight="1">
      <c r="A162" s="29"/>
      <c r="B162" s="30"/>
      <c r="C162" s="231" t="s">
        <v>312</v>
      </c>
      <c r="D162" s="231" t="s">
        <v>192</v>
      </c>
      <c r="E162" s="232" t="s">
        <v>1022</v>
      </c>
      <c r="F162" s="233" t="s">
        <v>1023</v>
      </c>
      <c r="G162" s="234" t="s">
        <v>288</v>
      </c>
      <c r="H162" s="235">
        <v>8</v>
      </c>
      <c r="I162" s="236">
        <v>6.96</v>
      </c>
      <c r="J162" s="236">
        <f>ROUND(I162*H162,2)</f>
        <v>55.68</v>
      </c>
      <c r="K162" s="237"/>
      <c r="L162" s="238"/>
      <c r="M162" s="239" t="s">
        <v>1</v>
      </c>
      <c r="N162" s="240" t="s">
        <v>41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634</v>
      </c>
      <c r="AT162" s="229" t="s">
        <v>192</v>
      </c>
      <c r="AU162" s="229" t="s">
        <v>166</v>
      </c>
      <c r="AY162" s="14" t="s">
        <v>158</v>
      </c>
      <c r="BE162" s="230">
        <f>IF(N162="základná",J162,0)</f>
        <v>0</v>
      </c>
      <c r="BF162" s="230">
        <f>IF(N162="znížená",J162,0)</f>
        <v>55.68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166</v>
      </c>
      <c r="BK162" s="230">
        <f>ROUND(I162*H162,2)</f>
        <v>55.68</v>
      </c>
      <c r="BL162" s="14" t="s">
        <v>278</v>
      </c>
      <c r="BM162" s="229" t="s">
        <v>304</v>
      </c>
    </row>
    <row r="163" s="2" customFormat="1" ht="16.5" customHeight="1">
      <c r="A163" s="29"/>
      <c r="B163" s="30"/>
      <c r="C163" s="218" t="s">
        <v>236</v>
      </c>
      <c r="D163" s="218" t="s">
        <v>161</v>
      </c>
      <c r="E163" s="219" t="s">
        <v>1024</v>
      </c>
      <c r="F163" s="220" t="s">
        <v>1025</v>
      </c>
      <c r="G163" s="221" t="s">
        <v>170</v>
      </c>
      <c r="H163" s="222">
        <v>3</v>
      </c>
      <c r="I163" s="223">
        <v>11.48</v>
      </c>
      <c r="J163" s="223">
        <f>ROUND(I163*H163,2)</f>
        <v>34.439999999999998</v>
      </c>
      <c r="K163" s="224"/>
      <c r="L163" s="35"/>
      <c r="M163" s="225" t="s">
        <v>1</v>
      </c>
      <c r="N163" s="226" t="s">
        <v>41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278</v>
      </c>
      <c r="AT163" s="229" t="s">
        <v>161</v>
      </c>
      <c r="AU163" s="229" t="s">
        <v>166</v>
      </c>
      <c r="AY163" s="14" t="s">
        <v>158</v>
      </c>
      <c r="BE163" s="230">
        <f>IF(N163="základná",J163,0)</f>
        <v>0</v>
      </c>
      <c r="BF163" s="230">
        <f>IF(N163="znížená",J163,0)</f>
        <v>34.439999999999998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166</v>
      </c>
      <c r="BK163" s="230">
        <f>ROUND(I163*H163,2)</f>
        <v>34.439999999999998</v>
      </c>
      <c r="BL163" s="14" t="s">
        <v>278</v>
      </c>
      <c r="BM163" s="229" t="s">
        <v>308</v>
      </c>
    </row>
    <row r="164" s="2" customFormat="1" ht="21.75" customHeight="1">
      <c r="A164" s="29"/>
      <c r="B164" s="30"/>
      <c r="C164" s="231" t="s">
        <v>319</v>
      </c>
      <c r="D164" s="231" t="s">
        <v>192</v>
      </c>
      <c r="E164" s="232" t="s">
        <v>1026</v>
      </c>
      <c r="F164" s="233" t="s">
        <v>1027</v>
      </c>
      <c r="G164" s="234" t="s">
        <v>170</v>
      </c>
      <c r="H164" s="235">
        <v>3</v>
      </c>
      <c r="I164" s="236">
        <v>108.01000000000001</v>
      </c>
      <c r="J164" s="236">
        <f>ROUND(I164*H164,2)</f>
        <v>324.02999999999997</v>
      </c>
      <c r="K164" s="237"/>
      <c r="L164" s="238"/>
      <c r="M164" s="239" t="s">
        <v>1</v>
      </c>
      <c r="N164" s="240" t="s">
        <v>41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634</v>
      </c>
      <c r="AT164" s="229" t="s">
        <v>192</v>
      </c>
      <c r="AU164" s="229" t="s">
        <v>166</v>
      </c>
      <c r="AY164" s="14" t="s">
        <v>158</v>
      </c>
      <c r="BE164" s="230">
        <f>IF(N164="základná",J164,0)</f>
        <v>0</v>
      </c>
      <c r="BF164" s="230">
        <f>IF(N164="znížená",J164,0)</f>
        <v>324.02999999999997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166</v>
      </c>
      <c r="BK164" s="230">
        <f>ROUND(I164*H164,2)</f>
        <v>324.02999999999997</v>
      </c>
      <c r="BL164" s="14" t="s">
        <v>278</v>
      </c>
      <c r="BM164" s="229" t="s">
        <v>311</v>
      </c>
    </row>
    <row r="165" s="2" customFormat="1" ht="16.5" customHeight="1">
      <c r="A165" s="29"/>
      <c r="B165" s="30"/>
      <c r="C165" s="218" t="s">
        <v>239</v>
      </c>
      <c r="D165" s="218" t="s">
        <v>161</v>
      </c>
      <c r="E165" s="219" t="s">
        <v>1028</v>
      </c>
      <c r="F165" s="220" t="s">
        <v>1029</v>
      </c>
      <c r="G165" s="221" t="s">
        <v>170</v>
      </c>
      <c r="H165" s="222">
        <v>16</v>
      </c>
      <c r="I165" s="223">
        <v>6.2199999999999998</v>
      </c>
      <c r="J165" s="223">
        <f>ROUND(I165*H165,2)</f>
        <v>99.519999999999996</v>
      </c>
      <c r="K165" s="224"/>
      <c r="L165" s="35"/>
      <c r="M165" s="225" t="s">
        <v>1</v>
      </c>
      <c r="N165" s="226" t="s">
        <v>41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278</v>
      </c>
      <c r="AT165" s="229" t="s">
        <v>161</v>
      </c>
      <c r="AU165" s="229" t="s">
        <v>166</v>
      </c>
      <c r="AY165" s="14" t="s">
        <v>158</v>
      </c>
      <c r="BE165" s="230">
        <f>IF(N165="základná",J165,0)</f>
        <v>0</v>
      </c>
      <c r="BF165" s="230">
        <f>IF(N165="znížená",J165,0)</f>
        <v>99.519999999999996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166</v>
      </c>
      <c r="BK165" s="230">
        <f>ROUND(I165*H165,2)</f>
        <v>99.519999999999996</v>
      </c>
      <c r="BL165" s="14" t="s">
        <v>278</v>
      </c>
      <c r="BM165" s="229" t="s">
        <v>315</v>
      </c>
    </row>
    <row r="166" s="2" customFormat="1" ht="16.5" customHeight="1">
      <c r="A166" s="29"/>
      <c r="B166" s="30"/>
      <c r="C166" s="231" t="s">
        <v>326</v>
      </c>
      <c r="D166" s="231" t="s">
        <v>192</v>
      </c>
      <c r="E166" s="232" t="s">
        <v>1030</v>
      </c>
      <c r="F166" s="233" t="s">
        <v>1031</v>
      </c>
      <c r="G166" s="234" t="s">
        <v>170</v>
      </c>
      <c r="H166" s="235">
        <v>16</v>
      </c>
      <c r="I166" s="236">
        <v>0.77000000000000002</v>
      </c>
      <c r="J166" s="236">
        <f>ROUND(I166*H166,2)</f>
        <v>12.32</v>
      </c>
      <c r="K166" s="237"/>
      <c r="L166" s="238"/>
      <c r="M166" s="239" t="s">
        <v>1</v>
      </c>
      <c r="N166" s="240" t="s">
        <v>41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634</v>
      </c>
      <c r="AT166" s="229" t="s">
        <v>192</v>
      </c>
      <c r="AU166" s="229" t="s">
        <v>166</v>
      </c>
      <c r="AY166" s="14" t="s">
        <v>158</v>
      </c>
      <c r="BE166" s="230">
        <f>IF(N166="základná",J166,0)</f>
        <v>0</v>
      </c>
      <c r="BF166" s="230">
        <f>IF(N166="znížená",J166,0)</f>
        <v>12.32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166</v>
      </c>
      <c r="BK166" s="230">
        <f>ROUND(I166*H166,2)</f>
        <v>12.32</v>
      </c>
      <c r="BL166" s="14" t="s">
        <v>278</v>
      </c>
      <c r="BM166" s="229" t="s">
        <v>318</v>
      </c>
    </row>
    <row r="167" s="2" customFormat="1" ht="24.15" customHeight="1">
      <c r="A167" s="29"/>
      <c r="B167" s="30"/>
      <c r="C167" s="231" t="s">
        <v>243</v>
      </c>
      <c r="D167" s="231" t="s">
        <v>192</v>
      </c>
      <c r="E167" s="232" t="s">
        <v>1032</v>
      </c>
      <c r="F167" s="233" t="s">
        <v>1033</v>
      </c>
      <c r="G167" s="234" t="s">
        <v>170</v>
      </c>
      <c r="H167" s="235">
        <v>16</v>
      </c>
      <c r="I167" s="236">
        <v>0.71999999999999997</v>
      </c>
      <c r="J167" s="236">
        <f>ROUND(I167*H167,2)</f>
        <v>11.52</v>
      </c>
      <c r="K167" s="237"/>
      <c r="L167" s="238"/>
      <c r="M167" s="239" t="s">
        <v>1</v>
      </c>
      <c r="N167" s="240" t="s">
        <v>41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634</v>
      </c>
      <c r="AT167" s="229" t="s">
        <v>192</v>
      </c>
      <c r="AU167" s="229" t="s">
        <v>166</v>
      </c>
      <c r="AY167" s="14" t="s">
        <v>158</v>
      </c>
      <c r="BE167" s="230">
        <f>IF(N167="základná",J167,0)</f>
        <v>0</v>
      </c>
      <c r="BF167" s="230">
        <f>IF(N167="znížená",J167,0)</f>
        <v>11.52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166</v>
      </c>
      <c r="BK167" s="230">
        <f>ROUND(I167*H167,2)</f>
        <v>11.52</v>
      </c>
      <c r="BL167" s="14" t="s">
        <v>278</v>
      </c>
      <c r="BM167" s="229" t="s">
        <v>322</v>
      </c>
    </row>
    <row r="168" s="2" customFormat="1" ht="16.5" customHeight="1">
      <c r="A168" s="29"/>
      <c r="B168" s="30"/>
      <c r="C168" s="218" t="s">
        <v>333</v>
      </c>
      <c r="D168" s="218" t="s">
        <v>161</v>
      </c>
      <c r="E168" s="219" t="s">
        <v>1034</v>
      </c>
      <c r="F168" s="220" t="s">
        <v>1035</v>
      </c>
      <c r="G168" s="221" t="s">
        <v>170</v>
      </c>
      <c r="H168" s="222">
        <v>71</v>
      </c>
      <c r="I168" s="223">
        <v>1.5800000000000001</v>
      </c>
      <c r="J168" s="223">
        <f>ROUND(I168*H168,2)</f>
        <v>112.18000000000001</v>
      </c>
      <c r="K168" s="224"/>
      <c r="L168" s="35"/>
      <c r="M168" s="225" t="s">
        <v>1</v>
      </c>
      <c r="N168" s="226" t="s">
        <v>41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278</v>
      </c>
      <c r="AT168" s="229" t="s">
        <v>161</v>
      </c>
      <c r="AU168" s="229" t="s">
        <v>166</v>
      </c>
      <c r="AY168" s="14" t="s">
        <v>158</v>
      </c>
      <c r="BE168" s="230">
        <f>IF(N168="základná",J168,0)</f>
        <v>0</v>
      </c>
      <c r="BF168" s="230">
        <f>IF(N168="znížená",J168,0)</f>
        <v>112.18000000000001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166</v>
      </c>
      <c r="BK168" s="230">
        <f>ROUND(I168*H168,2)</f>
        <v>112.18000000000001</v>
      </c>
      <c r="BL168" s="14" t="s">
        <v>278</v>
      </c>
      <c r="BM168" s="229" t="s">
        <v>325</v>
      </c>
    </row>
    <row r="169" s="2" customFormat="1" ht="24.15" customHeight="1">
      <c r="A169" s="29"/>
      <c r="B169" s="30"/>
      <c r="C169" s="231" t="s">
        <v>246</v>
      </c>
      <c r="D169" s="231" t="s">
        <v>192</v>
      </c>
      <c r="E169" s="232" t="s">
        <v>1036</v>
      </c>
      <c r="F169" s="233" t="s">
        <v>1037</v>
      </c>
      <c r="G169" s="234" t="s">
        <v>170</v>
      </c>
      <c r="H169" s="235">
        <v>71</v>
      </c>
      <c r="I169" s="236">
        <v>1.44</v>
      </c>
      <c r="J169" s="236">
        <f>ROUND(I169*H169,2)</f>
        <v>102.24</v>
      </c>
      <c r="K169" s="237"/>
      <c r="L169" s="238"/>
      <c r="M169" s="239" t="s">
        <v>1</v>
      </c>
      <c r="N169" s="240" t="s">
        <v>41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634</v>
      </c>
      <c r="AT169" s="229" t="s">
        <v>192</v>
      </c>
      <c r="AU169" s="229" t="s">
        <v>166</v>
      </c>
      <c r="AY169" s="14" t="s">
        <v>158</v>
      </c>
      <c r="BE169" s="230">
        <f>IF(N169="základná",J169,0)</f>
        <v>0</v>
      </c>
      <c r="BF169" s="230">
        <f>IF(N169="znížená",J169,0)</f>
        <v>102.24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166</v>
      </c>
      <c r="BK169" s="230">
        <f>ROUND(I169*H169,2)</f>
        <v>102.24</v>
      </c>
      <c r="BL169" s="14" t="s">
        <v>278</v>
      </c>
      <c r="BM169" s="229" t="s">
        <v>329</v>
      </c>
    </row>
    <row r="170" s="2" customFormat="1" ht="16.5" customHeight="1">
      <c r="A170" s="29"/>
      <c r="B170" s="30"/>
      <c r="C170" s="218" t="s">
        <v>340</v>
      </c>
      <c r="D170" s="218" t="s">
        <v>161</v>
      </c>
      <c r="E170" s="219" t="s">
        <v>1038</v>
      </c>
      <c r="F170" s="220" t="s">
        <v>1039</v>
      </c>
      <c r="G170" s="221" t="s">
        <v>170</v>
      </c>
      <c r="H170" s="222">
        <v>4</v>
      </c>
      <c r="I170" s="223">
        <v>10.44</v>
      </c>
      <c r="J170" s="223">
        <f>ROUND(I170*H170,2)</f>
        <v>41.759999999999998</v>
      </c>
      <c r="K170" s="224"/>
      <c r="L170" s="35"/>
      <c r="M170" s="225" t="s">
        <v>1</v>
      </c>
      <c r="N170" s="226" t="s">
        <v>41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278</v>
      </c>
      <c r="AT170" s="229" t="s">
        <v>161</v>
      </c>
      <c r="AU170" s="229" t="s">
        <v>166</v>
      </c>
      <c r="AY170" s="14" t="s">
        <v>158</v>
      </c>
      <c r="BE170" s="230">
        <f>IF(N170="základná",J170,0)</f>
        <v>0</v>
      </c>
      <c r="BF170" s="230">
        <f>IF(N170="znížená",J170,0)</f>
        <v>41.759999999999998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166</v>
      </c>
      <c r="BK170" s="230">
        <f>ROUND(I170*H170,2)</f>
        <v>41.759999999999998</v>
      </c>
      <c r="BL170" s="14" t="s">
        <v>278</v>
      </c>
      <c r="BM170" s="229" t="s">
        <v>332</v>
      </c>
    </row>
    <row r="171" s="2" customFormat="1" ht="24.15" customHeight="1">
      <c r="A171" s="29"/>
      <c r="B171" s="30"/>
      <c r="C171" s="231" t="s">
        <v>250</v>
      </c>
      <c r="D171" s="231" t="s">
        <v>192</v>
      </c>
      <c r="E171" s="232" t="s">
        <v>1040</v>
      </c>
      <c r="F171" s="233" t="s">
        <v>1041</v>
      </c>
      <c r="G171" s="234" t="s">
        <v>170</v>
      </c>
      <c r="H171" s="235">
        <v>4</v>
      </c>
      <c r="I171" s="236">
        <v>4.75</v>
      </c>
      <c r="J171" s="236">
        <f>ROUND(I171*H171,2)</f>
        <v>19</v>
      </c>
      <c r="K171" s="237"/>
      <c r="L171" s="238"/>
      <c r="M171" s="239" t="s">
        <v>1</v>
      </c>
      <c r="N171" s="240" t="s">
        <v>41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634</v>
      </c>
      <c r="AT171" s="229" t="s">
        <v>192</v>
      </c>
      <c r="AU171" s="229" t="s">
        <v>166</v>
      </c>
      <c r="AY171" s="14" t="s">
        <v>158</v>
      </c>
      <c r="BE171" s="230">
        <f>IF(N171="základná",J171,0)</f>
        <v>0</v>
      </c>
      <c r="BF171" s="230">
        <f>IF(N171="znížená",J171,0)</f>
        <v>19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166</v>
      </c>
      <c r="BK171" s="230">
        <f>ROUND(I171*H171,2)</f>
        <v>19</v>
      </c>
      <c r="BL171" s="14" t="s">
        <v>278</v>
      </c>
      <c r="BM171" s="229" t="s">
        <v>336</v>
      </c>
    </row>
    <row r="172" s="2" customFormat="1" ht="21.75" customHeight="1">
      <c r="A172" s="29"/>
      <c r="B172" s="30"/>
      <c r="C172" s="218" t="s">
        <v>351</v>
      </c>
      <c r="D172" s="218" t="s">
        <v>161</v>
      </c>
      <c r="E172" s="219" t="s">
        <v>1042</v>
      </c>
      <c r="F172" s="220" t="s">
        <v>1043</v>
      </c>
      <c r="G172" s="221" t="s">
        <v>170</v>
      </c>
      <c r="H172" s="222">
        <v>4</v>
      </c>
      <c r="I172" s="223">
        <v>3.6200000000000001</v>
      </c>
      <c r="J172" s="223">
        <f>ROUND(I172*H172,2)</f>
        <v>14.48</v>
      </c>
      <c r="K172" s="224"/>
      <c r="L172" s="35"/>
      <c r="M172" s="225" t="s">
        <v>1</v>
      </c>
      <c r="N172" s="226" t="s">
        <v>41</v>
      </c>
      <c r="O172" s="227">
        <v>0</v>
      </c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278</v>
      </c>
      <c r="AT172" s="229" t="s">
        <v>161</v>
      </c>
      <c r="AU172" s="229" t="s">
        <v>166</v>
      </c>
      <c r="AY172" s="14" t="s">
        <v>158</v>
      </c>
      <c r="BE172" s="230">
        <f>IF(N172="základná",J172,0)</f>
        <v>0</v>
      </c>
      <c r="BF172" s="230">
        <f>IF(N172="znížená",J172,0)</f>
        <v>14.48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166</v>
      </c>
      <c r="BK172" s="230">
        <f>ROUND(I172*H172,2)</f>
        <v>14.48</v>
      </c>
      <c r="BL172" s="14" t="s">
        <v>278</v>
      </c>
      <c r="BM172" s="229" t="s">
        <v>339</v>
      </c>
    </row>
    <row r="173" s="2" customFormat="1" ht="21.75" customHeight="1">
      <c r="A173" s="29"/>
      <c r="B173" s="30"/>
      <c r="C173" s="231" t="s">
        <v>253</v>
      </c>
      <c r="D173" s="231" t="s">
        <v>192</v>
      </c>
      <c r="E173" s="232" t="s">
        <v>1044</v>
      </c>
      <c r="F173" s="233" t="s">
        <v>1045</v>
      </c>
      <c r="G173" s="234" t="s">
        <v>170</v>
      </c>
      <c r="H173" s="235">
        <v>4</v>
      </c>
      <c r="I173" s="236">
        <v>2.2000000000000002</v>
      </c>
      <c r="J173" s="236">
        <f>ROUND(I173*H173,2)</f>
        <v>8.8000000000000007</v>
      </c>
      <c r="K173" s="237"/>
      <c r="L173" s="238"/>
      <c r="M173" s="239" t="s">
        <v>1</v>
      </c>
      <c r="N173" s="240" t="s">
        <v>41</v>
      </c>
      <c r="O173" s="227">
        <v>0</v>
      </c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29" t="s">
        <v>634</v>
      </c>
      <c r="AT173" s="229" t="s">
        <v>192</v>
      </c>
      <c r="AU173" s="229" t="s">
        <v>166</v>
      </c>
      <c r="AY173" s="14" t="s">
        <v>158</v>
      </c>
      <c r="BE173" s="230">
        <f>IF(N173="základná",J173,0)</f>
        <v>0</v>
      </c>
      <c r="BF173" s="230">
        <f>IF(N173="znížená",J173,0)</f>
        <v>8.8000000000000007</v>
      </c>
      <c r="BG173" s="230">
        <f>IF(N173="zákl. prenesená",J173,0)</f>
        <v>0</v>
      </c>
      <c r="BH173" s="230">
        <f>IF(N173="zníž. prenesená",J173,0)</f>
        <v>0</v>
      </c>
      <c r="BI173" s="230">
        <f>IF(N173="nulová",J173,0)</f>
        <v>0</v>
      </c>
      <c r="BJ173" s="14" t="s">
        <v>166</v>
      </c>
      <c r="BK173" s="230">
        <f>ROUND(I173*H173,2)</f>
        <v>8.8000000000000007</v>
      </c>
      <c r="BL173" s="14" t="s">
        <v>278</v>
      </c>
      <c r="BM173" s="229" t="s">
        <v>343</v>
      </c>
    </row>
    <row r="174" s="2" customFormat="1" ht="21.75" customHeight="1">
      <c r="A174" s="29"/>
      <c r="B174" s="30"/>
      <c r="C174" s="218" t="s">
        <v>358</v>
      </c>
      <c r="D174" s="218" t="s">
        <v>161</v>
      </c>
      <c r="E174" s="219" t="s">
        <v>1046</v>
      </c>
      <c r="F174" s="220" t="s">
        <v>1047</v>
      </c>
      <c r="G174" s="221" t="s">
        <v>170</v>
      </c>
      <c r="H174" s="222">
        <v>4</v>
      </c>
      <c r="I174" s="223">
        <v>3.6200000000000001</v>
      </c>
      <c r="J174" s="223">
        <f>ROUND(I174*H174,2)</f>
        <v>14.48</v>
      </c>
      <c r="K174" s="224"/>
      <c r="L174" s="35"/>
      <c r="M174" s="225" t="s">
        <v>1</v>
      </c>
      <c r="N174" s="226" t="s">
        <v>41</v>
      </c>
      <c r="O174" s="227">
        <v>0</v>
      </c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229" t="s">
        <v>278</v>
      </c>
      <c r="AT174" s="229" t="s">
        <v>161</v>
      </c>
      <c r="AU174" s="229" t="s">
        <v>166</v>
      </c>
      <c r="AY174" s="14" t="s">
        <v>158</v>
      </c>
      <c r="BE174" s="230">
        <f>IF(N174="základná",J174,0)</f>
        <v>0</v>
      </c>
      <c r="BF174" s="230">
        <f>IF(N174="znížená",J174,0)</f>
        <v>14.48</v>
      </c>
      <c r="BG174" s="230">
        <f>IF(N174="zákl. prenesená",J174,0)</f>
        <v>0</v>
      </c>
      <c r="BH174" s="230">
        <f>IF(N174="zníž. prenesená",J174,0)</f>
        <v>0</v>
      </c>
      <c r="BI174" s="230">
        <f>IF(N174="nulová",J174,0)</f>
        <v>0</v>
      </c>
      <c r="BJ174" s="14" t="s">
        <v>166</v>
      </c>
      <c r="BK174" s="230">
        <f>ROUND(I174*H174,2)</f>
        <v>14.48</v>
      </c>
      <c r="BL174" s="14" t="s">
        <v>278</v>
      </c>
      <c r="BM174" s="229" t="s">
        <v>346</v>
      </c>
    </row>
    <row r="175" s="2" customFormat="1" ht="16.5" customHeight="1">
      <c r="A175" s="29"/>
      <c r="B175" s="30"/>
      <c r="C175" s="231" t="s">
        <v>257</v>
      </c>
      <c r="D175" s="231" t="s">
        <v>192</v>
      </c>
      <c r="E175" s="232" t="s">
        <v>1048</v>
      </c>
      <c r="F175" s="233" t="s">
        <v>1049</v>
      </c>
      <c r="G175" s="234" t="s">
        <v>170</v>
      </c>
      <c r="H175" s="235">
        <v>4</v>
      </c>
      <c r="I175" s="236">
        <v>1.3700000000000001</v>
      </c>
      <c r="J175" s="236">
        <f>ROUND(I175*H175,2)</f>
        <v>5.4800000000000004</v>
      </c>
      <c r="K175" s="237"/>
      <c r="L175" s="238"/>
      <c r="M175" s="239" t="s">
        <v>1</v>
      </c>
      <c r="N175" s="240" t="s">
        <v>41</v>
      </c>
      <c r="O175" s="227">
        <v>0</v>
      </c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229" t="s">
        <v>634</v>
      </c>
      <c r="AT175" s="229" t="s">
        <v>192</v>
      </c>
      <c r="AU175" s="229" t="s">
        <v>166</v>
      </c>
      <c r="AY175" s="14" t="s">
        <v>158</v>
      </c>
      <c r="BE175" s="230">
        <f>IF(N175="základná",J175,0)</f>
        <v>0</v>
      </c>
      <c r="BF175" s="230">
        <f>IF(N175="znížená",J175,0)</f>
        <v>5.4800000000000004</v>
      </c>
      <c r="BG175" s="230">
        <f>IF(N175="zákl. prenesená",J175,0)</f>
        <v>0</v>
      </c>
      <c r="BH175" s="230">
        <f>IF(N175="zníž. prenesená",J175,0)</f>
        <v>0</v>
      </c>
      <c r="BI175" s="230">
        <f>IF(N175="nulová",J175,0)</f>
        <v>0</v>
      </c>
      <c r="BJ175" s="14" t="s">
        <v>166</v>
      </c>
      <c r="BK175" s="230">
        <f>ROUND(I175*H175,2)</f>
        <v>5.4800000000000004</v>
      </c>
      <c r="BL175" s="14" t="s">
        <v>278</v>
      </c>
      <c r="BM175" s="229" t="s">
        <v>350</v>
      </c>
    </row>
    <row r="176" s="2" customFormat="1" ht="16.5" customHeight="1">
      <c r="A176" s="29"/>
      <c r="B176" s="30"/>
      <c r="C176" s="218" t="s">
        <v>365</v>
      </c>
      <c r="D176" s="218" t="s">
        <v>161</v>
      </c>
      <c r="E176" s="219" t="s">
        <v>1050</v>
      </c>
      <c r="F176" s="220" t="s">
        <v>1051</v>
      </c>
      <c r="G176" s="221" t="s">
        <v>170</v>
      </c>
      <c r="H176" s="222">
        <v>4</v>
      </c>
      <c r="I176" s="223">
        <v>3.6600000000000001</v>
      </c>
      <c r="J176" s="223">
        <f>ROUND(I176*H176,2)</f>
        <v>14.640000000000001</v>
      </c>
      <c r="K176" s="224"/>
      <c r="L176" s="35"/>
      <c r="M176" s="225" t="s">
        <v>1</v>
      </c>
      <c r="N176" s="226" t="s">
        <v>41</v>
      </c>
      <c r="O176" s="227">
        <v>0</v>
      </c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29" t="s">
        <v>278</v>
      </c>
      <c r="AT176" s="229" t="s">
        <v>161</v>
      </c>
      <c r="AU176" s="229" t="s">
        <v>166</v>
      </c>
      <c r="AY176" s="14" t="s">
        <v>158</v>
      </c>
      <c r="BE176" s="230">
        <f>IF(N176="základná",J176,0)</f>
        <v>0</v>
      </c>
      <c r="BF176" s="230">
        <f>IF(N176="znížená",J176,0)</f>
        <v>14.640000000000001</v>
      </c>
      <c r="BG176" s="230">
        <f>IF(N176="zákl. prenesená",J176,0)</f>
        <v>0</v>
      </c>
      <c r="BH176" s="230">
        <f>IF(N176="zníž. prenesená",J176,0)</f>
        <v>0</v>
      </c>
      <c r="BI176" s="230">
        <f>IF(N176="nulová",J176,0)</f>
        <v>0</v>
      </c>
      <c r="BJ176" s="14" t="s">
        <v>166</v>
      </c>
      <c r="BK176" s="230">
        <f>ROUND(I176*H176,2)</f>
        <v>14.640000000000001</v>
      </c>
      <c r="BL176" s="14" t="s">
        <v>278</v>
      </c>
      <c r="BM176" s="229" t="s">
        <v>354</v>
      </c>
    </row>
    <row r="177" s="2" customFormat="1" ht="16.5" customHeight="1">
      <c r="A177" s="29"/>
      <c r="B177" s="30"/>
      <c r="C177" s="231" t="s">
        <v>260</v>
      </c>
      <c r="D177" s="231" t="s">
        <v>192</v>
      </c>
      <c r="E177" s="232" t="s">
        <v>1052</v>
      </c>
      <c r="F177" s="233" t="s">
        <v>1053</v>
      </c>
      <c r="G177" s="234" t="s">
        <v>170</v>
      </c>
      <c r="H177" s="235">
        <v>4</v>
      </c>
      <c r="I177" s="236">
        <v>1.98</v>
      </c>
      <c r="J177" s="236">
        <f>ROUND(I177*H177,2)</f>
        <v>7.9199999999999999</v>
      </c>
      <c r="K177" s="237"/>
      <c r="L177" s="238"/>
      <c r="M177" s="239" t="s">
        <v>1</v>
      </c>
      <c r="N177" s="240" t="s">
        <v>41</v>
      </c>
      <c r="O177" s="227">
        <v>0</v>
      </c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229" t="s">
        <v>634</v>
      </c>
      <c r="AT177" s="229" t="s">
        <v>192</v>
      </c>
      <c r="AU177" s="229" t="s">
        <v>166</v>
      </c>
      <c r="AY177" s="14" t="s">
        <v>158</v>
      </c>
      <c r="BE177" s="230">
        <f>IF(N177="základná",J177,0)</f>
        <v>0</v>
      </c>
      <c r="BF177" s="230">
        <f>IF(N177="znížená",J177,0)</f>
        <v>7.9199999999999999</v>
      </c>
      <c r="BG177" s="230">
        <f>IF(N177="zákl. prenesená",J177,0)</f>
        <v>0</v>
      </c>
      <c r="BH177" s="230">
        <f>IF(N177="zníž. prenesená",J177,0)</f>
        <v>0</v>
      </c>
      <c r="BI177" s="230">
        <f>IF(N177="nulová",J177,0)</f>
        <v>0</v>
      </c>
      <c r="BJ177" s="14" t="s">
        <v>166</v>
      </c>
      <c r="BK177" s="230">
        <f>ROUND(I177*H177,2)</f>
        <v>7.9199999999999999</v>
      </c>
      <c r="BL177" s="14" t="s">
        <v>278</v>
      </c>
      <c r="BM177" s="229" t="s">
        <v>357</v>
      </c>
    </row>
    <row r="178" s="2" customFormat="1" ht="24.15" customHeight="1">
      <c r="A178" s="29"/>
      <c r="B178" s="30"/>
      <c r="C178" s="218" t="s">
        <v>372</v>
      </c>
      <c r="D178" s="218" t="s">
        <v>161</v>
      </c>
      <c r="E178" s="219" t="s">
        <v>1054</v>
      </c>
      <c r="F178" s="220" t="s">
        <v>1055</v>
      </c>
      <c r="G178" s="221" t="s">
        <v>288</v>
      </c>
      <c r="H178" s="222">
        <v>75</v>
      </c>
      <c r="I178" s="223">
        <v>2.8199999999999998</v>
      </c>
      <c r="J178" s="223">
        <f>ROUND(I178*H178,2)</f>
        <v>211.5</v>
      </c>
      <c r="K178" s="224"/>
      <c r="L178" s="35"/>
      <c r="M178" s="225" t="s">
        <v>1</v>
      </c>
      <c r="N178" s="226" t="s">
        <v>41</v>
      </c>
      <c r="O178" s="227">
        <v>0</v>
      </c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229" t="s">
        <v>278</v>
      </c>
      <c r="AT178" s="229" t="s">
        <v>161</v>
      </c>
      <c r="AU178" s="229" t="s">
        <v>166</v>
      </c>
      <c r="AY178" s="14" t="s">
        <v>158</v>
      </c>
      <c r="BE178" s="230">
        <f>IF(N178="základná",J178,0)</f>
        <v>0</v>
      </c>
      <c r="BF178" s="230">
        <f>IF(N178="znížená",J178,0)</f>
        <v>211.5</v>
      </c>
      <c r="BG178" s="230">
        <f>IF(N178="zákl. prenesená",J178,0)</f>
        <v>0</v>
      </c>
      <c r="BH178" s="230">
        <f>IF(N178="zníž. prenesená",J178,0)</f>
        <v>0</v>
      </c>
      <c r="BI178" s="230">
        <f>IF(N178="nulová",J178,0)</f>
        <v>0</v>
      </c>
      <c r="BJ178" s="14" t="s">
        <v>166</v>
      </c>
      <c r="BK178" s="230">
        <f>ROUND(I178*H178,2)</f>
        <v>211.5</v>
      </c>
      <c r="BL178" s="14" t="s">
        <v>278</v>
      </c>
      <c r="BM178" s="229" t="s">
        <v>361</v>
      </c>
    </row>
    <row r="179" s="2" customFormat="1" ht="16.5" customHeight="1">
      <c r="A179" s="29"/>
      <c r="B179" s="30"/>
      <c r="C179" s="231" t="s">
        <v>264</v>
      </c>
      <c r="D179" s="231" t="s">
        <v>192</v>
      </c>
      <c r="E179" s="232" t="s">
        <v>1056</v>
      </c>
      <c r="F179" s="233" t="s">
        <v>1057</v>
      </c>
      <c r="G179" s="234" t="s">
        <v>1058</v>
      </c>
      <c r="H179" s="235">
        <v>10.5</v>
      </c>
      <c r="I179" s="236">
        <v>11.15</v>
      </c>
      <c r="J179" s="236">
        <f>ROUND(I179*H179,2)</f>
        <v>117.08</v>
      </c>
      <c r="K179" s="237"/>
      <c r="L179" s="238"/>
      <c r="M179" s="239" t="s">
        <v>1</v>
      </c>
      <c r="N179" s="240" t="s">
        <v>41</v>
      </c>
      <c r="O179" s="227">
        <v>0</v>
      </c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29" t="s">
        <v>634</v>
      </c>
      <c r="AT179" s="229" t="s">
        <v>192</v>
      </c>
      <c r="AU179" s="229" t="s">
        <v>166</v>
      </c>
      <c r="AY179" s="14" t="s">
        <v>158</v>
      </c>
      <c r="BE179" s="230">
        <f>IF(N179="základná",J179,0)</f>
        <v>0</v>
      </c>
      <c r="BF179" s="230">
        <f>IF(N179="znížená",J179,0)</f>
        <v>117.08</v>
      </c>
      <c r="BG179" s="230">
        <f>IF(N179="zákl. prenesená",J179,0)</f>
        <v>0</v>
      </c>
      <c r="BH179" s="230">
        <f>IF(N179="zníž. prenesená",J179,0)</f>
        <v>0</v>
      </c>
      <c r="BI179" s="230">
        <f>IF(N179="nulová",J179,0)</f>
        <v>0</v>
      </c>
      <c r="BJ179" s="14" t="s">
        <v>166</v>
      </c>
      <c r="BK179" s="230">
        <f>ROUND(I179*H179,2)</f>
        <v>117.08</v>
      </c>
      <c r="BL179" s="14" t="s">
        <v>278</v>
      </c>
      <c r="BM179" s="229" t="s">
        <v>364</v>
      </c>
    </row>
    <row r="180" s="2" customFormat="1" ht="24.15" customHeight="1">
      <c r="A180" s="29"/>
      <c r="B180" s="30"/>
      <c r="C180" s="218" t="s">
        <v>379</v>
      </c>
      <c r="D180" s="218" t="s">
        <v>161</v>
      </c>
      <c r="E180" s="219" t="s">
        <v>1054</v>
      </c>
      <c r="F180" s="220" t="s">
        <v>1055</v>
      </c>
      <c r="G180" s="221" t="s">
        <v>288</v>
      </c>
      <c r="H180" s="222">
        <v>32</v>
      </c>
      <c r="I180" s="223">
        <v>14.52</v>
      </c>
      <c r="J180" s="223">
        <f>ROUND(I180*H180,2)</f>
        <v>464.63999999999999</v>
      </c>
      <c r="K180" s="224"/>
      <c r="L180" s="35"/>
      <c r="M180" s="225" t="s">
        <v>1</v>
      </c>
      <c r="N180" s="226" t="s">
        <v>41</v>
      </c>
      <c r="O180" s="227">
        <v>0</v>
      </c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229" t="s">
        <v>278</v>
      </c>
      <c r="AT180" s="229" t="s">
        <v>161</v>
      </c>
      <c r="AU180" s="229" t="s">
        <v>166</v>
      </c>
      <c r="AY180" s="14" t="s">
        <v>158</v>
      </c>
      <c r="BE180" s="230">
        <f>IF(N180="základná",J180,0)</f>
        <v>0</v>
      </c>
      <c r="BF180" s="230">
        <f>IF(N180="znížená",J180,0)</f>
        <v>464.63999999999999</v>
      </c>
      <c r="BG180" s="230">
        <f>IF(N180="zákl. prenesená",J180,0)</f>
        <v>0</v>
      </c>
      <c r="BH180" s="230">
        <f>IF(N180="zníž. prenesená",J180,0)</f>
        <v>0</v>
      </c>
      <c r="BI180" s="230">
        <f>IF(N180="nulová",J180,0)</f>
        <v>0</v>
      </c>
      <c r="BJ180" s="14" t="s">
        <v>166</v>
      </c>
      <c r="BK180" s="230">
        <f>ROUND(I180*H180,2)</f>
        <v>464.63999999999999</v>
      </c>
      <c r="BL180" s="14" t="s">
        <v>278</v>
      </c>
      <c r="BM180" s="229" t="s">
        <v>368</v>
      </c>
    </row>
    <row r="181" s="2" customFormat="1" ht="24.15" customHeight="1">
      <c r="A181" s="29"/>
      <c r="B181" s="30"/>
      <c r="C181" s="231" t="s">
        <v>267</v>
      </c>
      <c r="D181" s="231" t="s">
        <v>192</v>
      </c>
      <c r="E181" s="232" t="s">
        <v>1059</v>
      </c>
      <c r="F181" s="233" t="s">
        <v>1060</v>
      </c>
      <c r="G181" s="234" t="s">
        <v>1058</v>
      </c>
      <c r="H181" s="235">
        <v>6.4000000000000004</v>
      </c>
      <c r="I181" s="236">
        <v>13.94</v>
      </c>
      <c r="J181" s="236">
        <f>ROUND(I181*H181,2)</f>
        <v>89.219999999999999</v>
      </c>
      <c r="K181" s="237"/>
      <c r="L181" s="238"/>
      <c r="M181" s="239" t="s">
        <v>1</v>
      </c>
      <c r="N181" s="240" t="s">
        <v>41</v>
      </c>
      <c r="O181" s="227">
        <v>0</v>
      </c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229" t="s">
        <v>634</v>
      </c>
      <c r="AT181" s="229" t="s">
        <v>192</v>
      </c>
      <c r="AU181" s="229" t="s">
        <v>166</v>
      </c>
      <c r="AY181" s="14" t="s">
        <v>158</v>
      </c>
      <c r="BE181" s="230">
        <f>IF(N181="základná",J181,0)</f>
        <v>0</v>
      </c>
      <c r="BF181" s="230">
        <f>IF(N181="znížená",J181,0)</f>
        <v>89.219999999999999</v>
      </c>
      <c r="BG181" s="230">
        <f>IF(N181="zákl. prenesená",J181,0)</f>
        <v>0</v>
      </c>
      <c r="BH181" s="230">
        <f>IF(N181="zníž. prenesená",J181,0)</f>
        <v>0</v>
      </c>
      <c r="BI181" s="230">
        <f>IF(N181="nulová",J181,0)</f>
        <v>0</v>
      </c>
      <c r="BJ181" s="14" t="s">
        <v>166</v>
      </c>
      <c r="BK181" s="230">
        <f>ROUND(I181*H181,2)</f>
        <v>89.219999999999999</v>
      </c>
      <c r="BL181" s="14" t="s">
        <v>278</v>
      </c>
      <c r="BM181" s="229" t="s">
        <v>371</v>
      </c>
    </row>
    <row r="182" s="2" customFormat="1" ht="24.15" customHeight="1">
      <c r="A182" s="29"/>
      <c r="B182" s="30"/>
      <c r="C182" s="218" t="s">
        <v>386</v>
      </c>
      <c r="D182" s="218" t="s">
        <v>161</v>
      </c>
      <c r="E182" s="219" t="s">
        <v>1061</v>
      </c>
      <c r="F182" s="220" t="s">
        <v>1062</v>
      </c>
      <c r="G182" s="221" t="s">
        <v>170</v>
      </c>
      <c r="H182" s="222">
        <v>2</v>
      </c>
      <c r="I182" s="223">
        <v>10.84</v>
      </c>
      <c r="J182" s="223">
        <f>ROUND(I182*H182,2)</f>
        <v>21.68</v>
      </c>
      <c r="K182" s="224"/>
      <c r="L182" s="35"/>
      <c r="M182" s="225" t="s">
        <v>1</v>
      </c>
      <c r="N182" s="226" t="s">
        <v>41</v>
      </c>
      <c r="O182" s="227">
        <v>0</v>
      </c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29" t="s">
        <v>278</v>
      </c>
      <c r="AT182" s="229" t="s">
        <v>161</v>
      </c>
      <c r="AU182" s="229" t="s">
        <v>166</v>
      </c>
      <c r="AY182" s="14" t="s">
        <v>158</v>
      </c>
      <c r="BE182" s="230">
        <f>IF(N182="základná",J182,0)</f>
        <v>0</v>
      </c>
      <c r="BF182" s="230">
        <f>IF(N182="znížená",J182,0)</f>
        <v>21.68</v>
      </c>
      <c r="BG182" s="230">
        <f>IF(N182="zákl. prenesená",J182,0)</f>
        <v>0</v>
      </c>
      <c r="BH182" s="230">
        <f>IF(N182="zníž. prenesená",J182,0)</f>
        <v>0</v>
      </c>
      <c r="BI182" s="230">
        <f>IF(N182="nulová",J182,0)</f>
        <v>0</v>
      </c>
      <c r="BJ182" s="14" t="s">
        <v>166</v>
      </c>
      <c r="BK182" s="230">
        <f>ROUND(I182*H182,2)</f>
        <v>21.68</v>
      </c>
      <c r="BL182" s="14" t="s">
        <v>278</v>
      </c>
      <c r="BM182" s="229" t="s">
        <v>375</v>
      </c>
    </row>
    <row r="183" s="2" customFormat="1" ht="21.75" customHeight="1">
      <c r="A183" s="29"/>
      <c r="B183" s="30"/>
      <c r="C183" s="231" t="s">
        <v>271</v>
      </c>
      <c r="D183" s="231" t="s">
        <v>192</v>
      </c>
      <c r="E183" s="232" t="s">
        <v>1063</v>
      </c>
      <c r="F183" s="233" t="s">
        <v>1064</v>
      </c>
      <c r="G183" s="234" t="s">
        <v>170</v>
      </c>
      <c r="H183" s="235">
        <v>2</v>
      </c>
      <c r="I183" s="236">
        <v>37.32</v>
      </c>
      <c r="J183" s="236">
        <f>ROUND(I183*H183,2)</f>
        <v>74.640000000000001</v>
      </c>
      <c r="K183" s="237"/>
      <c r="L183" s="238"/>
      <c r="M183" s="239" t="s">
        <v>1</v>
      </c>
      <c r="N183" s="240" t="s">
        <v>41</v>
      </c>
      <c r="O183" s="227">
        <v>0</v>
      </c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229" t="s">
        <v>634</v>
      </c>
      <c r="AT183" s="229" t="s">
        <v>192</v>
      </c>
      <c r="AU183" s="229" t="s">
        <v>166</v>
      </c>
      <c r="AY183" s="14" t="s">
        <v>158</v>
      </c>
      <c r="BE183" s="230">
        <f>IF(N183="základná",J183,0)</f>
        <v>0</v>
      </c>
      <c r="BF183" s="230">
        <f>IF(N183="znížená",J183,0)</f>
        <v>74.640000000000001</v>
      </c>
      <c r="BG183" s="230">
        <f>IF(N183="zákl. prenesená",J183,0)</f>
        <v>0</v>
      </c>
      <c r="BH183" s="230">
        <f>IF(N183="zníž. prenesená",J183,0)</f>
        <v>0</v>
      </c>
      <c r="BI183" s="230">
        <f>IF(N183="nulová",J183,0)</f>
        <v>0</v>
      </c>
      <c r="BJ183" s="14" t="s">
        <v>166</v>
      </c>
      <c r="BK183" s="230">
        <f>ROUND(I183*H183,2)</f>
        <v>74.640000000000001</v>
      </c>
      <c r="BL183" s="14" t="s">
        <v>278</v>
      </c>
      <c r="BM183" s="229" t="s">
        <v>378</v>
      </c>
    </row>
    <row r="184" s="2" customFormat="1" ht="21.75" customHeight="1">
      <c r="A184" s="29"/>
      <c r="B184" s="30"/>
      <c r="C184" s="218" t="s">
        <v>393</v>
      </c>
      <c r="D184" s="218" t="s">
        <v>161</v>
      </c>
      <c r="E184" s="219" t="s">
        <v>1065</v>
      </c>
      <c r="F184" s="220" t="s">
        <v>1066</v>
      </c>
      <c r="G184" s="221" t="s">
        <v>288</v>
      </c>
      <c r="H184" s="222">
        <v>45</v>
      </c>
      <c r="I184" s="223">
        <v>0.54000000000000004</v>
      </c>
      <c r="J184" s="223">
        <f>ROUND(I184*H184,2)</f>
        <v>24.300000000000001</v>
      </c>
      <c r="K184" s="224"/>
      <c r="L184" s="35"/>
      <c r="M184" s="225" t="s">
        <v>1</v>
      </c>
      <c r="N184" s="226" t="s">
        <v>41</v>
      </c>
      <c r="O184" s="227">
        <v>0</v>
      </c>
      <c r="P184" s="227">
        <f>O184*H184</f>
        <v>0</v>
      </c>
      <c r="Q184" s="227">
        <v>0</v>
      </c>
      <c r="R184" s="227">
        <f>Q184*H184</f>
        <v>0</v>
      </c>
      <c r="S184" s="227">
        <v>0</v>
      </c>
      <c r="T184" s="22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229" t="s">
        <v>278</v>
      </c>
      <c r="AT184" s="229" t="s">
        <v>161</v>
      </c>
      <c r="AU184" s="229" t="s">
        <v>166</v>
      </c>
      <c r="AY184" s="14" t="s">
        <v>158</v>
      </c>
      <c r="BE184" s="230">
        <f>IF(N184="základná",J184,0)</f>
        <v>0</v>
      </c>
      <c r="BF184" s="230">
        <f>IF(N184="znížená",J184,0)</f>
        <v>24.300000000000001</v>
      </c>
      <c r="BG184" s="230">
        <f>IF(N184="zákl. prenesená",J184,0)</f>
        <v>0</v>
      </c>
      <c r="BH184" s="230">
        <f>IF(N184="zníž. prenesená",J184,0)</f>
        <v>0</v>
      </c>
      <c r="BI184" s="230">
        <f>IF(N184="nulová",J184,0)</f>
        <v>0</v>
      </c>
      <c r="BJ184" s="14" t="s">
        <v>166</v>
      </c>
      <c r="BK184" s="230">
        <f>ROUND(I184*H184,2)</f>
        <v>24.300000000000001</v>
      </c>
      <c r="BL184" s="14" t="s">
        <v>278</v>
      </c>
      <c r="BM184" s="229" t="s">
        <v>382</v>
      </c>
    </row>
    <row r="185" s="2" customFormat="1" ht="16.5" customHeight="1">
      <c r="A185" s="29"/>
      <c r="B185" s="30"/>
      <c r="C185" s="231" t="s">
        <v>274</v>
      </c>
      <c r="D185" s="231" t="s">
        <v>192</v>
      </c>
      <c r="E185" s="232" t="s">
        <v>1067</v>
      </c>
      <c r="F185" s="233" t="s">
        <v>1068</v>
      </c>
      <c r="G185" s="234" t="s">
        <v>288</v>
      </c>
      <c r="H185" s="235">
        <v>45</v>
      </c>
      <c r="I185" s="236">
        <v>0.69999999999999996</v>
      </c>
      <c r="J185" s="236">
        <f>ROUND(I185*H185,2)</f>
        <v>31.5</v>
      </c>
      <c r="K185" s="237"/>
      <c r="L185" s="238"/>
      <c r="M185" s="239" t="s">
        <v>1</v>
      </c>
      <c r="N185" s="240" t="s">
        <v>41</v>
      </c>
      <c r="O185" s="227">
        <v>0</v>
      </c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29" t="s">
        <v>634</v>
      </c>
      <c r="AT185" s="229" t="s">
        <v>192</v>
      </c>
      <c r="AU185" s="229" t="s">
        <v>166</v>
      </c>
      <c r="AY185" s="14" t="s">
        <v>158</v>
      </c>
      <c r="BE185" s="230">
        <f>IF(N185="základná",J185,0)</f>
        <v>0</v>
      </c>
      <c r="BF185" s="230">
        <f>IF(N185="znížená",J185,0)</f>
        <v>31.5</v>
      </c>
      <c r="BG185" s="230">
        <f>IF(N185="zákl. prenesená",J185,0)</f>
        <v>0</v>
      </c>
      <c r="BH185" s="230">
        <f>IF(N185="zníž. prenesená",J185,0)</f>
        <v>0</v>
      </c>
      <c r="BI185" s="230">
        <f>IF(N185="nulová",J185,0)</f>
        <v>0</v>
      </c>
      <c r="BJ185" s="14" t="s">
        <v>166</v>
      </c>
      <c r="BK185" s="230">
        <f>ROUND(I185*H185,2)</f>
        <v>31.5</v>
      </c>
      <c r="BL185" s="14" t="s">
        <v>278</v>
      </c>
      <c r="BM185" s="229" t="s">
        <v>385</v>
      </c>
    </row>
    <row r="186" s="2" customFormat="1" ht="21.75" customHeight="1">
      <c r="A186" s="29"/>
      <c r="B186" s="30"/>
      <c r="C186" s="218" t="s">
        <v>400</v>
      </c>
      <c r="D186" s="218" t="s">
        <v>161</v>
      </c>
      <c r="E186" s="219" t="s">
        <v>1069</v>
      </c>
      <c r="F186" s="220" t="s">
        <v>1070</v>
      </c>
      <c r="G186" s="221" t="s">
        <v>288</v>
      </c>
      <c r="H186" s="222">
        <v>257</v>
      </c>
      <c r="I186" s="223">
        <v>0.60999999999999999</v>
      </c>
      <c r="J186" s="223">
        <f>ROUND(I186*H186,2)</f>
        <v>156.77000000000001</v>
      </c>
      <c r="K186" s="224"/>
      <c r="L186" s="35"/>
      <c r="M186" s="225" t="s">
        <v>1</v>
      </c>
      <c r="N186" s="226" t="s">
        <v>41</v>
      </c>
      <c r="O186" s="227">
        <v>0</v>
      </c>
      <c r="P186" s="227">
        <f>O186*H186</f>
        <v>0</v>
      </c>
      <c r="Q186" s="227">
        <v>0</v>
      </c>
      <c r="R186" s="227">
        <f>Q186*H186</f>
        <v>0</v>
      </c>
      <c r="S186" s="227">
        <v>0</v>
      </c>
      <c r="T186" s="22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229" t="s">
        <v>278</v>
      </c>
      <c r="AT186" s="229" t="s">
        <v>161</v>
      </c>
      <c r="AU186" s="229" t="s">
        <v>166</v>
      </c>
      <c r="AY186" s="14" t="s">
        <v>158</v>
      </c>
      <c r="BE186" s="230">
        <f>IF(N186="základná",J186,0)</f>
        <v>0</v>
      </c>
      <c r="BF186" s="230">
        <f>IF(N186="znížená",J186,0)</f>
        <v>156.77000000000001</v>
      </c>
      <c r="BG186" s="230">
        <f>IF(N186="zákl. prenesená",J186,0)</f>
        <v>0</v>
      </c>
      <c r="BH186" s="230">
        <f>IF(N186="zníž. prenesená",J186,0)</f>
        <v>0</v>
      </c>
      <c r="BI186" s="230">
        <f>IF(N186="nulová",J186,0)</f>
        <v>0</v>
      </c>
      <c r="BJ186" s="14" t="s">
        <v>166</v>
      </c>
      <c r="BK186" s="230">
        <f>ROUND(I186*H186,2)</f>
        <v>156.77000000000001</v>
      </c>
      <c r="BL186" s="14" t="s">
        <v>278</v>
      </c>
      <c r="BM186" s="229" t="s">
        <v>389</v>
      </c>
    </row>
    <row r="187" s="2" customFormat="1" ht="16.5" customHeight="1">
      <c r="A187" s="29"/>
      <c r="B187" s="30"/>
      <c r="C187" s="231" t="s">
        <v>278</v>
      </c>
      <c r="D187" s="231" t="s">
        <v>192</v>
      </c>
      <c r="E187" s="232" t="s">
        <v>1071</v>
      </c>
      <c r="F187" s="233" t="s">
        <v>1072</v>
      </c>
      <c r="G187" s="234" t="s">
        <v>288</v>
      </c>
      <c r="H187" s="235">
        <v>257</v>
      </c>
      <c r="I187" s="236">
        <v>0.73999999999999999</v>
      </c>
      <c r="J187" s="236">
        <f>ROUND(I187*H187,2)</f>
        <v>190.18000000000001</v>
      </c>
      <c r="K187" s="237"/>
      <c r="L187" s="238"/>
      <c r="M187" s="239" t="s">
        <v>1</v>
      </c>
      <c r="N187" s="240" t="s">
        <v>41</v>
      </c>
      <c r="O187" s="227">
        <v>0</v>
      </c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229" t="s">
        <v>634</v>
      </c>
      <c r="AT187" s="229" t="s">
        <v>192</v>
      </c>
      <c r="AU187" s="229" t="s">
        <v>166</v>
      </c>
      <c r="AY187" s="14" t="s">
        <v>158</v>
      </c>
      <c r="BE187" s="230">
        <f>IF(N187="základná",J187,0)</f>
        <v>0</v>
      </c>
      <c r="BF187" s="230">
        <f>IF(N187="znížená",J187,0)</f>
        <v>190.18000000000001</v>
      </c>
      <c r="BG187" s="230">
        <f>IF(N187="zákl. prenesená",J187,0)</f>
        <v>0</v>
      </c>
      <c r="BH187" s="230">
        <f>IF(N187="zníž. prenesená",J187,0)</f>
        <v>0</v>
      </c>
      <c r="BI187" s="230">
        <f>IF(N187="nulová",J187,0)</f>
        <v>0</v>
      </c>
      <c r="BJ187" s="14" t="s">
        <v>166</v>
      </c>
      <c r="BK187" s="230">
        <f>ROUND(I187*H187,2)</f>
        <v>190.18000000000001</v>
      </c>
      <c r="BL187" s="14" t="s">
        <v>278</v>
      </c>
      <c r="BM187" s="229" t="s">
        <v>392</v>
      </c>
    </row>
    <row r="188" s="2" customFormat="1" ht="21.75" customHeight="1">
      <c r="A188" s="29"/>
      <c r="B188" s="30"/>
      <c r="C188" s="218" t="s">
        <v>407</v>
      </c>
      <c r="D188" s="218" t="s">
        <v>161</v>
      </c>
      <c r="E188" s="219" t="s">
        <v>1073</v>
      </c>
      <c r="F188" s="220" t="s">
        <v>1074</v>
      </c>
      <c r="G188" s="221" t="s">
        <v>288</v>
      </c>
      <c r="H188" s="222">
        <v>732</v>
      </c>
      <c r="I188" s="223">
        <v>0.65000000000000002</v>
      </c>
      <c r="J188" s="223">
        <f>ROUND(I188*H188,2)</f>
        <v>475.80000000000001</v>
      </c>
      <c r="K188" s="224"/>
      <c r="L188" s="35"/>
      <c r="M188" s="225" t="s">
        <v>1</v>
      </c>
      <c r="N188" s="226" t="s">
        <v>41</v>
      </c>
      <c r="O188" s="227">
        <v>0</v>
      </c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29" t="s">
        <v>278</v>
      </c>
      <c r="AT188" s="229" t="s">
        <v>161</v>
      </c>
      <c r="AU188" s="229" t="s">
        <v>166</v>
      </c>
      <c r="AY188" s="14" t="s">
        <v>158</v>
      </c>
      <c r="BE188" s="230">
        <f>IF(N188="základná",J188,0)</f>
        <v>0</v>
      </c>
      <c r="BF188" s="230">
        <f>IF(N188="znížená",J188,0)</f>
        <v>475.80000000000001</v>
      </c>
      <c r="BG188" s="230">
        <f>IF(N188="zákl. prenesená",J188,0)</f>
        <v>0</v>
      </c>
      <c r="BH188" s="230">
        <f>IF(N188="zníž. prenesená",J188,0)</f>
        <v>0</v>
      </c>
      <c r="BI188" s="230">
        <f>IF(N188="nulová",J188,0)</f>
        <v>0</v>
      </c>
      <c r="BJ188" s="14" t="s">
        <v>166</v>
      </c>
      <c r="BK188" s="230">
        <f>ROUND(I188*H188,2)</f>
        <v>475.80000000000001</v>
      </c>
      <c r="BL188" s="14" t="s">
        <v>278</v>
      </c>
      <c r="BM188" s="229" t="s">
        <v>396</v>
      </c>
    </row>
    <row r="189" s="2" customFormat="1" ht="16.5" customHeight="1">
      <c r="A189" s="29"/>
      <c r="B189" s="30"/>
      <c r="C189" s="231" t="s">
        <v>281</v>
      </c>
      <c r="D189" s="231" t="s">
        <v>192</v>
      </c>
      <c r="E189" s="232" t="s">
        <v>1075</v>
      </c>
      <c r="F189" s="233" t="s">
        <v>1076</v>
      </c>
      <c r="G189" s="234" t="s">
        <v>288</v>
      </c>
      <c r="H189" s="235">
        <v>732</v>
      </c>
      <c r="I189" s="236">
        <v>1.3200000000000001</v>
      </c>
      <c r="J189" s="236">
        <f>ROUND(I189*H189,2)</f>
        <v>966.24000000000001</v>
      </c>
      <c r="K189" s="237"/>
      <c r="L189" s="238"/>
      <c r="M189" s="239" t="s">
        <v>1</v>
      </c>
      <c r="N189" s="240" t="s">
        <v>41</v>
      </c>
      <c r="O189" s="227">
        <v>0</v>
      </c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229" t="s">
        <v>634</v>
      </c>
      <c r="AT189" s="229" t="s">
        <v>192</v>
      </c>
      <c r="AU189" s="229" t="s">
        <v>166</v>
      </c>
      <c r="AY189" s="14" t="s">
        <v>158</v>
      </c>
      <c r="BE189" s="230">
        <f>IF(N189="základná",J189,0)</f>
        <v>0</v>
      </c>
      <c r="BF189" s="230">
        <f>IF(N189="znížená",J189,0)</f>
        <v>966.24000000000001</v>
      </c>
      <c r="BG189" s="230">
        <f>IF(N189="zákl. prenesená",J189,0)</f>
        <v>0</v>
      </c>
      <c r="BH189" s="230">
        <f>IF(N189="zníž. prenesená",J189,0)</f>
        <v>0</v>
      </c>
      <c r="BI189" s="230">
        <f>IF(N189="nulová",J189,0)</f>
        <v>0</v>
      </c>
      <c r="BJ189" s="14" t="s">
        <v>166</v>
      </c>
      <c r="BK189" s="230">
        <f>ROUND(I189*H189,2)</f>
        <v>966.24000000000001</v>
      </c>
      <c r="BL189" s="14" t="s">
        <v>278</v>
      </c>
      <c r="BM189" s="229" t="s">
        <v>399</v>
      </c>
    </row>
    <row r="190" s="2" customFormat="1" ht="21.75" customHeight="1">
      <c r="A190" s="29"/>
      <c r="B190" s="30"/>
      <c r="C190" s="218" t="s">
        <v>414</v>
      </c>
      <c r="D190" s="218" t="s">
        <v>161</v>
      </c>
      <c r="E190" s="219" t="s">
        <v>1077</v>
      </c>
      <c r="F190" s="220" t="s">
        <v>1078</v>
      </c>
      <c r="G190" s="221" t="s">
        <v>288</v>
      </c>
      <c r="H190" s="222">
        <v>90</v>
      </c>
      <c r="I190" s="223">
        <v>0.69999999999999996</v>
      </c>
      <c r="J190" s="223">
        <f>ROUND(I190*H190,2)</f>
        <v>63</v>
      </c>
      <c r="K190" s="224"/>
      <c r="L190" s="35"/>
      <c r="M190" s="225" t="s">
        <v>1</v>
      </c>
      <c r="N190" s="226" t="s">
        <v>41</v>
      </c>
      <c r="O190" s="227">
        <v>0</v>
      </c>
      <c r="P190" s="227">
        <f>O190*H190</f>
        <v>0</v>
      </c>
      <c r="Q190" s="227">
        <v>0</v>
      </c>
      <c r="R190" s="227">
        <f>Q190*H190</f>
        <v>0</v>
      </c>
      <c r="S190" s="227">
        <v>0</v>
      </c>
      <c r="T190" s="228">
        <f>S190*H190</f>
        <v>0</v>
      </c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R190" s="229" t="s">
        <v>278</v>
      </c>
      <c r="AT190" s="229" t="s">
        <v>161</v>
      </c>
      <c r="AU190" s="229" t="s">
        <v>166</v>
      </c>
      <c r="AY190" s="14" t="s">
        <v>158</v>
      </c>
      <c r="BE190" s="230">
        <f>IF(N190="základná",J190,0)</f>
        <v>0</v>
      </c>
      <c r="BF190" s="230">
        <f>IF(N190="znížená",J190,0)</f>
        <v>63</v>
      </c>
      <c r="BG190" s="230">
        <f>IF(N190="zákl. prenesená",J190,0)</f>
        <v>0</v>
      </c>
      <c r="BH190" s="230">
        <f>IF(N190="zníž. prenesená",J190,0)</f>
        <v>0</v>
      </c>
      <c r="BI190" s="230">
        <f>IF(N190="nulová",J190,0)</f>
        <v>0</v>
      </c>
      <c r="BJ190" s="14" t="s">
        <v>166</v>
      </c>
      <c r="BK190" s="230">
        <f>ROUND(I190*H190,2)</f>
        <v>63</v>
      </c>
      <c r="BL190" s="14" t="s">
        <v>278</v>
      </c>
      <c r="BM190" s="229" t="s">
        <v>403</v>
      </c>
    </row>
    <row r="191" s="2" customFormat="1" ht="16.5" customHeight="1">
      <c r="A191" s="29"/>
      <c r="B191" s="30"/>
      <c r="C191" s="231" t="s">
        <v>285</v>
      </c>
      <c r="D191" s="231" t="s">
        <v>192</v>
      </c>
      <c r="E191" s="232" t="s">
        <v>1079</v>
      </c>
      <c r="F191" s="233" t="s">
        <v>1080</v>
      </c>
      <c r="G191" s="234" t="s">
        <v>288</v>
      </c>
      <c r="H191" s="235">
        <v>90</v>
      </c>
      <c r="I191" s="236">
        <v>1.3100000000000001</v>
      </c>
      <c r="J191" s="236">
        <f>ROUND(I191*H191,2)</f>
        <v>117.90000000000001</v>
      </c>
      <c r="K191" s="237"/>
      <c r="L191" s="238"/>
      <c r="M191" s="239" t="s">
        <v>1</v>
      </c>
      <c r="N191" s="240" t="s">
        <v>41</v>
      </c>
      <c r="O191" s="227">
        <v>0</v>
      </c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29" t="s">
        <v>634</v>
      </c>
      <c r="AT191" s="229" t="s">
        <v>192</v>
      </c>
      <c r="AU191" s="229" t="s">
        <v>166</v>
      </c>
      <c r="AY191" s="14" t="s">
        <v>158</v>
      </c>
      <c r="BE191" s="230">
        <f>IF(N191="základná",J191,0)</f>
        <v>0</v>
      </c>
      <c r="BF191" s="230">
        <f>IF(N191="znížená",J191,0)</f>
        <v>117.90000000000001</v>
      </c>
      <c r="BG191" s="230">
        <f>IF(N191="zákl. prenesená",J191,0)</f>
        <v>0</v>
      </c>
      <c r="BH191" s="230">
        <f>IF(N191="zníž. prenesená",J191,0)</f>
        <v>0</v>
      </c>
      <c r="BI191" s="230">
        <f>IF(N191="nulová",J191,0)</f>
        <v>0</v>
      </c>
      <c r="BJ191" s="14" t="s">
        <v>166</v>
      </c>
      <c r="BK191" s="230">
        <f>ROUND(I191*H191,2)</f>
        <v>117.90000000000001</v>
      </c>
      <c r="BL191" s="14" t="s">
        <v>278</v>
      </c>
      <c r="BM191" s="229" t="s">
        <v>406</v>
      </c>
    </row>
    <row r="192" s="12" customFormat="1" ht="22.8" customHeight="1">
      <c r="A192" s="12"/>
      <c r="B192" s="203"/>
      <c r="C192" s="204"/>
      <c r="D192" s="205" t="s">
        <v>74</v>
      </c>
      <c r="E192" s="216" t="s">
        <v>1081</v>
      </c>
      <c r="F192" s="216" t="s">
        <v>1082</v>
      </c>
      <c r="G192" s="204"/>
      <c r="H192" s="204"/>
      <c r="I192" s="204"/>
      <c r="J192" s="217">
        <f>BK192</f>
        <v>921.50999999999999</v>
      </c>
      <c r="K192" s="204"/>
      <c r="L192" s="208"/>
      <c r="M192" s="209"/>
      <c r="N192" s="210"/>
      <c r="O192" s="210"/>
      <c r="P192" s="211">
        <f>SUM(P193:P196)</f>
        <v>0</v>
      </c>
      <c r="Q192" s="210"/>
      <c r="R192" s="211">
        <f>SUM(R193:R196)</f>
        <v>0</v>
      </c>
      <c r="S192" s="210"/>
      <c r="T192" s="212">
        <f>SUM(T193:T196)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176</v>
      </c>
      <c r="AT192" s="214" t="s">
        <v>74</v>
      </c>
      <c r="AU192" s="214" t="s">
        <v>83</v>
      </c>
      <c r="AY192" s="213" t="s">
        <v>158</v>
      </c>
      <c r="BK192" s="215">
        <f>SUM(BK193:BK196)</f>
        <v>921.50999999999999</v>
      </c>
    </row>
    <row r="193" s="2" customFormat="1" ht="24.15" customHeight="1">
      <c r="A193" s="29"/>
      <c r="B193" s="30"/>
      <c r="C193" s="218" t="s">
        <v>425</v>
      </c>
      <c r="D193" s="218" t="s">
        <v>161</v>
      </c>
      <c r="E193" s="219" t="s">
        <v>1083</v>
      </c>
      <c r="F193" s="220" t="s">
        <v>1084</v>
      </c>
      <c r="G193" s="221" t="s">
        <v>288</v>
      </c>
      <c r="H193" s="222">
        <v>135</v>
      </c>
      <c r="I193" s="223">
        <v>1.19</v>
      </c>
      <c r="J193" s="223">
        <f>ROUND(I193*H193,2)</f>
        <v>160.65000000000001</v>
      </c>
      <c r="K193" s="224"/>
      <c r="L193" s="35"/>
      <c r="M193" s="225" t="s">
        <v>1</v>
      </c>
      <c r="N193" s="226" t="s">
        <v>41</v>
      </c>
      <c r="O193" s="227">
        <v>0</v>
      </c>
      <c r="P193" s="227">
        <f>O193*H193</f>
        <v>0</v>
      </c>
      <c r="Q193" s="227">
        <v>0</v>
      </c>
      <c r="R193" s="227">
        <f>Q193*H193</f>
        <v>0</v>
      </c>
      <c r="S193" s="227">
        <v>0</v>
      </c>
      <c r="T193" s="22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229" t="s">
        <v>278</v>
      </c>
      <c r="AT193" s="229" t="s">
        <v>161</v>
      </c>
      <c r="AU193" s="229" t="s">
        <v>166</v>
      </c>
      <c r="AY193" s="14" t="s">
        <v>158</v>
      </c>
      <c r="BE193" s="230">
        <f>IF(N193="základná",J193,0)</f>
        <v>0</v>
      </c>
      <c r="BF193" s="230">
        <f>IF(N193="znížená",J193,0)</f>
        <v>160.65000000000001</v>
      </c>
      <c r="BG193" s="230">
        <f>IF(N193="zákl. prenesená",J193,0)</f>
        <v>0</v>
      </c>
      <c r="BH193" s="230">
        <f>IF(N193="zníž. prenesená",J193,0)</f>
        <v>0</v>
      </c>
      <c r="BI193" s="230">
        <f>IF(N193="nulová",J193,0)</f>
        <v>0</v>
      </c>
      <c r="BJ193" s="14" t="s">
        <v>166</v>
      </c>
      <c r="BK193" s="230">
        <f>ROUND(I193*H193,2)</f>
        <v>160.65000000000001</v>
      </c>
      <c r="BL193" s="14" t="s">
        <v>278</v>
      </c>
      <c r="BM193" s="229" t="s">
        <v>410</v>
      </c>
    </row>
    <row r="194" s="2" customFormat="1" ht="21.75" customHeight="1">
      <c r="A194" s="29"/>
      <c r="B194" s="30"/>
      <c r="C194" s="231" t="s">
        <v>289</v>
      </c>
      <c r="D194" s="231" t="s">
        <v>192</v>
      </c>
      <c r="E194" s="232" t="s">
        <v>1085</v>
      </c>
      <c r="F194" s="233" t="s">
        <v>1086</v>
      </c>
      <c r="G194" s="234" t="s">
        <v>288</v>
      </c>
      <c r="H194" s="235">
        <v>135</v>
      </c>
      <c r="I194" s="236">
        <v>0.90000000000000002</v>
      </c>
      <c r="J194" s="236">
        <f>ROUND(I194*H194,2)</f>
        <v>121.5</v>
      </c>
      <c r="K194" s="237"/>
      <c r="L194" s="238"/>
      <c r="M194" s="239" t="s">
        <v>1</v>
      </c>
      <c r="N194" s="240" t="s">
        <v>41</v>
      </c>
      <c r="O194" s="227">
        <v>0</v>
      </c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29" t="s">
        <v>634</v>
      </c>
      <c r="AT194" s="229" t="s">
        <v>192</v>
      </c>
      <c r="AU194" s="229" t="s">
        <v>166</v>
      </c>
      <c r="AY194" s="14" t="s">
        <v>158</v>
      </c>
      <c r="BE194" s="230">
        <f>IF(N194="základná",J194,0)</f>
        <v>0</v>
      </c>
      <c r="BF194" s="230">
        <f>IF(N194="znížená",J194,0)</f>
        <v>121.5</v>
      </c>
      <c r="BG194" s="230">
        <f>IF(N194="zákl. prenesená",J194,0)</f>
        <v>0</v>
      </c>
      <c r="BH194" s="230">
        <f>IF(N194="zníž. prenesená",J194,0)</f>
        <v>0</v>
      </c>
      <c r="BI194" s="230">
        <f>IF(N194="nulová",J194,0)</f>
        <v>0</v>
      </c>
      <c r="BJ194" s="14" t="s">
        <v>166</v>
      </c>
      <c r="BK194" s="230">
        <f>ROUND(I194*H194,2)</f>
        <v>121.5</v>
      </c>
      <c r="BL194" s="14" t="s">
        <v>278</v>
      </c>
      <c r="BM194" s="229" t="s">
        <v>413</v>
      </c>
    </row>
    <row r="195" s="2" customFormat="1" ht="16.5" customHeight="1">
      <c r="A195" s="29"/>
      <c r="B195" s="30"/>
      <c r="C195" s="218" t="s">
        <v>432</v>
      </c>
      <c r="D195" s="218" t="s">
        <v>161</v>
      </c>
      <c r="E195" s="219" t="s">
        <v>1087</v>
      </c>
      <c r="F195" s="220" t="s">
        <v>1088</v>
      </c>
      <c r="G195" s="221" t="s">
        <v>170</v>
      </c>
      <c r="H195" s="222">
        <v>12</v>
      </c>
      <c r="I195" s="223">
        <v>17.760000000000002</v>
      </c>
      <c r="J195" s="223">
        <f>ROUND(I195*H195,2)</f>
        <v>213.12000000000001</v>
      </c>
      <c r="K195" s="224"/>
      <c r="L195" s="35"/>
      <c r="M195" s="225" t="s">
        <v>1</v>
      </c>
      <c r="N195" s="226" t="s">
        <v>41</v>
      </c>
      <c r="O195" s="227">
        <v>0</v>
      </c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229" t="s">
        <v>278</v>
      </c>
      <c r="AT195" s="229" t="s">
        <v>161</v>
      </c>
      <c r="AU195" s="229" t="s">
        <v>166</v>
      </c>
      <c r="AY195" s="14" t="s">
        <v>158</v>
      </c>
      <c r="BE195" s="230">
        <f>IF(N195="základná",J195,0)</f>
        <v>0</v>
      </c>
      <c r="BF195" s="230">
        <f>IF(N195="znížená",J195,0)</f>
        <v>213.12000000000001</v>
      </c>
      <c r="BG195" s="230">
        <f>IF(N195="zákl. prenesená",J195,0)</f>
        <v>0</v>
      </c>
      <c r="BH195" s="230">
        <f>IF(N195="zníž. prenesená",J195,0)</f>
        <v>0</v>
      </c>
      <c r="BI195" s="230">
        <f>IF(N195="nulová",J195,0)</f>
        <v>0</v>
      </c>
      <c r="BJ195" s="14" t="s">
        <v>166</v>
      </c>
      <c r="BK195" s="230">
        <f>ROUND(I195*H195,2)</f>
        <v>213.12000000000001</v>
      </c>
      <c r="BL195" s="14" t="s">
        <v>278</v>
      </c>
      <c r="BM195" s="229" t="s">
        <v>417</v>
      </c>
    </row>
    <row r="196" s="2" customFormat="1" ht="16.5" customHeight="1">
      <c r="A196" s="29"/>
      <c r="B196" s="30"/>
      <c r="C196" s="231" t="s">
        <v>293</v>
      </c>
      <c r="D196" s="231" t="s">
        <v>192</v>
      </c>
      <c r="E196" s="232" t="s">
        <v>1089</v>
      </c>
      <c r="F196" s="233" t="s">
        <v>1090</v>
      </c>
      <c r="G196" s="234" t="s">
        <v>170</v>
      </c>
      <c r="H196" s="235">
        <v>12</v>
      </c>
      <c r="I196" s="236">
        <v>35.520000000000003</v>
      </c>
      <c r="J196" s="236">
        <f>ROUND(I196*H196,2)</f>
        <v>426.24000000000001</v>
      </c>
      <c r="K196" s="237"/>
      <c r="L196" s="238"/>
      <c r="M196" s="239" t="s">
        <v>1</v>
      </c>
      <c r="N196" s="240" t="s">
        <v>41</v>
      </c>
      <c r="O196" s="227">
        <v>0</v>
      </c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R196" s="229" t="s">
        <v>634</v>
      </c>
      <c r="AT196" s="229" t="s">
        <v>192</v>
      </c>
      <c r="AU196" s="229" t="s">
        <v>166</v>
      </c>
      <c r="AY196" s="14" t="s">
        <v>158</v>
      </c>
      <c r="BE196" s="230">
        <f>IF(N196="základná",J196,0)</f>
        <v>0</v>
      </c>
      <c r="BF196" s="230">
        <f>IF(N196="znížená",J196,0)</f>
        <v>426.24000000000001</v>
      </c>
      <c r="BG196" s="230">
        <f>IF(N196="zákl. prenesená",J196,0)</f>
        <v>0</v>
      </c>
      <c r="BH196" s="230">
        <f>IF(N196="zníž. prenesená",J196,0)</f>
        <v>0</v>
      </c>
      <c r="BI196" s="230">
        <f>IF(N196="nulová",J196,0)</f>
        <v>0</v>
      </c>
      <c r="BJ196" s="14" t="s">
        <v>166</v>
      </c>
      <c r="BK196" s="230">
        <f>ROUND(I196*H196,2)</f>
        <v>426.24000000000001</v>
      </c>
      <c r="BL196" s="14" t="s">
        <v>278</v>
      </c>
      <c r="BM196" s="229" t="s">
        <v>424</v>
      </c>
    </row>
    <row r="197" s="12" customFormat="1" ht="25.92" customHeight="1">
      <c r="A197" s="12"/>
      <c r="B197" s="203"/>
      <c r="C197" s="204"/>
      <c r="D197" s="205" t="s">
        <v>74</v>
      </c>
      <c r="E197" s="206" t="s">
        <v>1091</v>
      </c>
      <c r="F197" s="206" t="s">
        <v>1092</v>
      </c>
      <c r="G197" s="204"/>
      <c r="H197" s="204"/>
      <c r="I197" s="204"/>
      <c r="J197" s="207">
        <f>BK197</f>
        <v>618</v>
      </c>
      <c r="K197" s="204"/>
      <c r="L197" s="208"/>
      <c r="M197" s="209"/>
      <c r="N197" s="210"/>
      <c r="O197" s="210"/>
      <c r="P197" s="211">
        <f>SUM(P198:P199)</f>
        <v>0</v>
      </c>
      <c r="Q197" s="210"/>
      <c r="R197" s="211">
        <f>SUM(R198:R199)</f>
        <v>0</v>
      </c>
      <c r="S197" s="210"/>
      <c r="T197" s="212">
        <f>SUM(T198:T199)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3" t="s">
        <v>165</v>
      </c>
      <c r="AT197" s="214" t="s">
        <v>74</v>
      </c>
      <c r="AU197" s="214" t="s">
        <v>75</v>
      </c>
      <c r="AY197" s="213" t="s">
        <v>158</v>
      </c>
      <c r="BK197" s="215">
        <f>SUM(BK198:BK199)</f>
        <v>618</v>
      </c>
    </row>
    <row r="198" s="2" customFormat="1" ht="16.5" customHeight="1">
      <c r="A198" s="29"/>
      <c r="B198" s="30"/>
      <c r="C198" s="218" t="s">
        <v>439</v>
      </c>
      <c r="D198" s="218" t="s">
        <v>161</v>
      </c>
      <c r="E198" s="219" t="s">
        <v>1093</v>
      </c>
      <c r="F198" s="220" t="s">
        <v>1094</v>
      </c>
      <c r="G198" s="221" t="s">
        <v>1095</v>
      </c>
      <c r="H198" s="222">
        <v>1</v>
      </c>
      <c r="I198" s="223">
        <v>78</v>
      </c>
      <c r="J198" s="223">
        <f>ROUND(I198*H198,2)</f>
        <v>78</v>
      </c>
      <c r="K198" s="224"/>
      <c r="L198" s="35"/>
      <c r="M198" s="225" t="s">
        <v>1</v>
      </c>
      <c r="N198" s="226" t="s">
        <v>41</v>
      </c>
      <c r="O198" s="227">
        <v>0</v>
      </c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229" t="s">
        <v>1096</v>
      </c>
      <c r="AT198" s="229" t="s">
        <v>161</v>
      </c>
      <c r="AU198" s="229" t="s">
        <v>83</v>
      </c>
      <c r="AY198" s="14" t="s">
        <v>158</v>
      </c>
      <c r="BE198" s="230">
        <f>IF(N198="základná",J198,0)</f>
        <v>0</v>
      </c>
      <c r="BF198" s="230">
        <f>IF(N198="znížená",J198,0)</f>
        <v>78</v>
      </c>
      <c r="BG198" s="230">
        <f>IF(N198="zákl. prenesená",J198,0)</f>
        <v>0</v>
      </c>
      <c r="BH198" s="230">
        <f>IF(N198="zníž. prenesená",J198,0)</f>
        <v>0</v>
      </c>
      <c r="BI198" s="230">
        <f>IF(N198="nulová",J198,0)</f>
        <v>0</v>
      </c>
      <c r="BJ198" s="14" t="s">
        <v>166</v>
      </c>
      <c r="BK198" s="230">
        <f>ROUND(I198*H198,2)</f>
        <v>78</v>
      </c>
      <c r="BL198" s="14" t="s">
        <v>1096</v>
      </c>
      <c r="BM198" s="229" t="s">
        <v>428</v>
      </c>
    </row>
    <row r="199" s="2" customFormat="1" ht="16.5" customHeight="1">
      <c r="A199" s="29"/>
      <c r="B199" s="30"/>
      <c r="C199" s="218" t="s">
        <v>297</v>
      </c>
      <c r="D199" s="218" t="s">
        <v>161</v>
      </c>
      <c r="E199" s="219" t="s">
        <v>1097</v>
      </c>
      <c r="F199" s="220" t="s">
        <v>1098</v>
      </c>
      <c r="G199" s="221" t="s">
        <v>1095</v>
      </c>
      <c r="H199" s="222">
        <v>1</v>
      </c>
      <c r="I199" s="223">
        <v>540</v>
      </c>
      <c r="J199" s="223">
        <f>ROUND(I199*H199,2)</f>
        <v>540</v>
      </c>
      <c r="K199" s="224"/>
      <c r="L199" s="35"/>
      <c r="M199" s="225" t="s">
        <v>1</v>
      </c>
      <c r="N199" s="226" t="s">
        <v>41</v>
      </c>
      <c r="O199" s="227">
        <v>0</v>
      </c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229" t="s">
        <v>1096</v>
      </c>
      <c r="AT199" s="229" t="s">
        <v>161</v>
      </c>
      <c r="AU199" s="229" t="s">
        <v>83</v>
      </c>
      <c r="AY199" s="14" t="s">
        <v>158</v>
      </c>
      <c r="BE199" s="230">
        <f>IF(N199="základná",J199,0)</f>
        <v>0</v>
      </c>
      <c r="BF199" s="230">
        <f>IF(N199="znížená",J199,0)</f>
        <v>540</v>
      </c>
      <c r="BG199" s="230">
        <f>IF(N199="zákl. prenesená",J199,0)</f>
        <v>0</v>
      </c>
      <c r="BH199" s="230">
        <f>IF(N199="zníž. prenesená",J199,0)</f>
        <v>0</v>
      </c>
      <c r="BI199" s="230">
        <f>IF(N199="nulová",J199,0)</f>
        <v>0</v>
      </c>
      <c r="BJ199" s="14" t="s">
        <v>166</v>
      </c>
      <c r="BK199" s="230">
        <f>ROUND(I199*H199,2)</f>
        <v>540</v>
      </c>
      <c r="BL199" s="14" t="s">
        <v>1096</v>
      </c>
      <c r="BM199" s="229" t="s">
        <v>431</v>
      </c>
    </row>
    <row r="200" s="12" customFormat="1" ht="25.92" customHeight="1">
      <c r="A200" s="12"/>
      <c r="B200" s="203"/>
      <c r="C200" s="204"/>
      <c r="D200" s="205" t="s">
        <v>74</v>
      </c>
      <c r="E200" s="206" t="s">
        <v>1099</v>
      </c>
      <c r="F200" s="206" t="s">
        <v>1100</v>
      </c>
      <c r="G200" s="204"/>
      <c r="H200" s="204"/>
      <c r="I200" s="204"/>
      <c r="J200" s="207">
        <f>BK200</f>
        <v>4830.4799999999996</v>
      </c>
      <c r="K200" s="204"/>
      <c r="L200" s="208"/>
      <c r="M200" s="209"/>
      <c r="N200" s="210"/>
      <c r="O200" s="210"/>
      <c r="P200" s="211">
        <f>SUM(P201:P238)</f>
        <v>0</v>
      </c>
      <c r="Q200" s="210"/>
      <c r="R200" s="211">
        <f>SUM(R201:R238)</f>
        <v>0</v>
      </c>
      <c r="S200" s="210"/>
      <c r="T200" s="212">
        <f>SUM(T201:T238)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13" t="s">
        <v>165</v>
      </c>
      <c r="AT200" s="214" t="s">
        <v>74</v>
      </c>
      <c r="AU200" s="214" t="s">
        <v>75</v>
      </c>
      <c r="AY200" s="213" t="s">
        <v>158</v>
      </c>
      <c r="BK200" s="215">
        <f>SUM(BK201:BK238)</f>
        <v>4830.4799999999996</v>
      </c>
    </row>
    <row r="201" s="2" customFormat="1" ht="24.15" customHeight="1">
      <c r="A201" s="29"/>
      <c r="B201" s="30"/>
      <c r="C201" s="218" t="s">
        <v>448</v>
      </c>
      <c r="D201" s="218" t="s">
        <v>161</v>
      </c>
      <c r="E201" s="219" t="s">
        <v>1101</v>
      </c>
      <c r="F201" s="220" t="s">
        <v>1102</v>
      </c>
      <c r="G201" s="221" t="s">
        <v>288</v>
      </c>
      <c r="H201" s="222">
        <v>24</v>
      </c>
      <c r="I201" s="223">
        <v>2.3199999999999998</v>
      </c>
      <c r="J201" s="223">
        <f>ROUND(I201*H201,2)</f>
        <v>55.68</v>
      </c>
      <c r="K201" s="224"/>
      <c r="L201" s="35"/>
      <c r="M201" s="225" t="s">
        <v>1</v>
      </c>
      <c r="N201" s="226" t="s">
        <v>41</v>
      </c>
      <c r="O201" s="227">
        <v>0</v>
      </c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229" t="s">
        <v>1096</v>
      </c>
      <c r="AT201" s="229" t="s">
        <v>161</v>
      </c>
      <c r="AU201" s="229" t="s">
        <v>83</v>
      </c>
      <c r="AY201" s="14" t="s">
        <v>158</v>
      </c>
      <c r="BE201" s="230">
        <f>IF(N201="základná",J201,0)</f>
        <v>0</v>
      </c>
      <c r="BF201" s="230">
        <f>IF(N201="znížená",J201,0)</f>
        <v>55.68</v>
      </c>
      <c r="BG201" s="230">
        <f>IF(N201="zákl. prenesená",J201,0)</f>
        <v>0</v>
      </c>
      <c r="BH201" s="230">
        <f>IF(N201="zníž. prenesená",J201,0)</f>
        <v>0</v>
      </c>
      <c r="BI201" s="230">
        <f>IF(N201="nulová",J201,0)</f>
        <v>0</v>
      </c>
      <c r="BJ201" s="14" t="s">
        <v>166</v>
      </c>
      <c r="BK201" s="230">
        <f>ROUND(I201*H201,2)</f>
        <v>55.68</v>
      </c>
      <c r="BL201" s="14" t="s">
        <v>1096</v>
      </c>
      <c r="BM201" s="229" t="s">
        <v>435</v>
      </c>
    </row>
    <row r="202" s="2" customFormat="1" ht="21.75" customHeight="1">
      <c r="A202" s="29"/>
      <c r="B202" s="30"/>
      <c r="C202" s="231" t="s">
        <v>301</v>
      </c>
      <c r="D202" s="231" t="s">
        <v>192</v>
      </c>
      <c r="E202" s="232" t="s">
        <v>1103</v>
      </c>
      <c r="F202" s="233" t="s">
        <v>1104</v>
      </c>
      <c r="G202" s="234" t="s">
        <v>288</v>
      </c>
      <c r="H202" s="235">
        <v>24</v>
      </c>
      <c r="I202" s="236">
        <v>2.04</v>
      </c>
      <c r="J202" s="236">
        <f>ROUND(I202*H202,2)</f>
        <v>48.960000000000001</v>
      </c>
      <c r="K202" s="237"/>
      <c r="L202" s="238"/>
      <c r="M202" s="239" t="s">
        <v>1</v>
      </c>
      <c r="N202" s="240" t="s">
        <v>41</v>
      </c>
      <c r="O202" s="227">
        <v>0</v>
      </c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R202" s="229" t="s">
        <v>1096</v>
      </c>
      <c r="AT202" s="229" t="s">
        <v>192</v>
      </c>
      <c r="AU202" s="229" t="s">
        <v>83</v>
      </c>
      <c r="AY202" s="14" t="s">
        <v>158</v>
      </c>
      <c r="BE202" s="230">
        <f>IF(N202="základná",J202,0)</f>
        <v>0</v>
      </c>
      <c r="BF202" s="230">
        <f>IF(N202="znížená",J202,0)</f>
        <v>48.960000000000001</v>
      </c>
      <c r="BG202" s="230">
        <f>IF(N202="zákl. prenesená",J202,0)</f>
        <v>0</v>
      </c>
      <c r="BH202" s="230">
        <f>IF(N202="zníž. prenesená",J202,0)</f>
        <v>0</v>
      </c>
      <c r="BI202" s="230">
        <f>IF(N202="nulová",J202,0)</f>
        <v>0</v>
      </c>
      <c r="BJ202" s="14" t="s">
        <v>166</v>
      </c>
      <c r="BK202" s="230">
        <f>ROUND(I202*H202,2)</f>
        <v>48.960000000000001</v>
      </c>
      <c r="BL202" s="14" t="s">
        <v>1096</v>
      </c>
      <c r="BM202" s="229" t="s">
        <v>438</v>
      </c>
    </row>
    <row r="203" s="2" customFormat="1" ht="24.15" customHeight="1">
      <c r="A203" s="29"/>
      <c r="B203" s="30"/>
      <c r="C203" s="231" t="s">
        <v>455</v>
      </c>
      <c r="D203" s="231" t="s">
        <v>192</v>
      </c>
      <c r="E203" s="232" t="s">
        <v>1105</v>
      </c>
      <c r="F203" s="233" t="s">
        <v>1106</v>
      </c>
      <c r="G203" s="234" t="s">
        <v>170</v>
      </c>
      <c r="H203" s="235">
        <v>40</v>
      </c>
      <c r="I203" s="236">
        <v>0.78000000000000003</v>
      </c>
      <c r="J203" s="236">
        <f>ROUND(I203*H203,2)</f>
        <v>31.199999999999999</v>
      </c>
      <c r="K203" s="237"/>
      <c r="L203" s="238"/>
      <c r="M203" s="239" t="s">
        <v>1</v>
      </c>
      <c r="N203" s="240" t="s">
        <v>41</v>
      </c>
      <c r="O203" s="227">
        <v>0</v>
      </c>
      <c r="P203" s="227">
        <f>O203*H203</f>
        <v>0</v>
      </c>
      <c r="Q203" s="227">
        <v>0</v>
      </c>
      <c r="R203" s="227">
        <f>Q203*H203</f>
        <v>0</v>
      </c>
      <c r="S203" s="227">
        <v>0</v>
      </c>
      <c r="T203" s="22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29" t="s">
        <v>1096</v>
      </c>
      <c r="AT203" s="229" t="s">
        <v>192</v>
      </c>
      <c r="AU203" s="229" t="s">
        <v>83</v>
      </c>
      <c r="AY203" s="14" t="s">
        <v>158</v>
      </c>
      <c r="BE203" s="230">
        <f>IF(N203="základná",J203,0)</f>
        <v>0</v>
      </c>
      <c r="BF203" s="230">
        <f>IF(N203="znížená",J203,0)</f>
        <v>31.199999999999999</v>
      </c>
      <c r="BG203" s="230">
        <f>IF(N203="zákl. prenesená",J203,0)</f>
        <v>0</v>
      </c>
      <c r="BH203" s="230">
        <f>IF(N203="zníž. prenesená",J203,0)</f>
        <v>0</v>
      </c>
      <c r="BI203" s="230">
        <f>IF(N203="nulová",J203,0)</f>
        <v>0</v>
      </c>
      <c r="BJ203" s="14" t="s">
        <v>166</v>
      </c>
      <c r="BK203" s="230">
        <f>ROUND(I203*H203,2)</f>
        <v>31.199999999999999</v>
      </c>
      <c r="BL203" s="14" t="s">
        <v>1096</v>
      </c>
      <c r="BM203" s="229" t="s">
        <v>442</v>
      </c>
    </row>
    <row r="204" s="2" customFormat="1" ht="24.15" customHeight="1">
      <c r="A204" s="29"/>
      <c r="B204" s="30"/>
      <c r="C204" s="218" t="s">
        <v>304</v>
      </c>
      <c r="D204" s="218" t="s">
        <v>161</v>
      </c>
      <c r="E204" s="219" t="s">
        <v>1107</v>
      </c>
      <c r="F204" s="220" t="s">
        <v>1108</v>
      </c>
      <c r="G204" s="221" t="s">
        <v>170</v>
      </c>
      <c r="H204" s="222">
        <v>4</v>
      </c>
      <c r="I204" s="223">
        <v>16.899999999999999</v>
      </c>
      <c r="J204" s="223">
        <f>ROUND(I204*H204,2)</f>
        <v>67.599999999999994</v>
      </c>
      <c r="K204" s="224"/>
      <c r="L204" s="35"/>
      <c r="M204" s="225" t="s">
        <v>1</v>
      </c>
      <c r="N204" s="226" t="s">
        <v>41</v>
      </c>
      <c r="O204" s="227">
        <v>0</v>
      </c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229" t="s">
        <v>1096</v>
      </c>
      <c r="AT204" s="229" t="s">
        <v>161</v>
      </c>
      <c r="AU204" s="229" t="s">
        <v>83</v>
      </c>
      <c r="AY204" s="14" t="s">
        <v>158</v>
      </c>
      <c r="BE204" s="230">
        <f>IF(N204="základná",J204,0)</f>
        <v>0</v>
      </c>
      <c r="BF204" s="230">
        <f>IF(N204="znížená",J204,0)</f>
        <v>67.599999999999994</v>
      </c>
      <c r="BG204" s="230">
        <f>IF(N204="zákl. prenesená",J204,0)</f>
        <v>0</v>
      </c>
      <c r="BH204" s="230">
        <f>IF(N204="zníž. prenesená",J204,0)</f>
        <v>0</v>
      </c>
      <c r="BI204" s="230">
        <f>IF(N204="nulová",J204,0)</f>
        <v>0</v>
      </c>
      <c r="BJ204" s="14" t="s">
        <v>166</v>
      </c>
      <c r="BK204" s="230">
        <f>ROUND(I204*H204,2)</f>
        <v>67.599999999999994</v>
      </c>
      <c r="BL204" s="14" t="s">
        <v>1096</v>
      </c>
      <c r="BM204" s="229" t="s">
        <v>445</v>
      </c>
    </row>
    <row r="205" s="2" customFormat="1" ht="24.15" customHeight="1">
      <c r="A205" s="29"/>
      <c r="B205" s="30"/>
      <c r="C205" s="231" t="s">
        <v>462</v>
      </c>
      <c r="D205" s="231" t="s">
        <v>192</v>
      </c>
      <c r="E205" s="232" t="s">
        <v>1109</v>
      </c>
      <c r="F205" s="233" t="s">
        <v>1110</v>
      </c>
      <c r="G205" s="234" t="s">
        <v>170</v>
      </c>
      <c r="H205" s="235">
        <v>4</v>
      </c>
      <c r="I205" s="236">
        <v>21.170000000000002</v>
      </c>
      <c r="J205" s="236">
        <f>ROUND(I205*H205,2)</f>
        <v>84.680000000000007</v>
      </c>
      <c r="K205" s="237"/>
      <c r="L205" s="238"/>
      <c r="M205" s="239" t="s">
        <v>1</v>
      </c>
      <c r="N205" s="240" t="s">
        <v>41</v>
      </c>
      <c r="O205" s="227">
        <v>0</v>
      </c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229" t="s">
        <v>1096</v>
      </c>
      <c r="AT205" s="229" t="s">
        <v>192</v>
      </c>
      <c r="AU205" s="229" t="s">
        <v>83</v>
      </c>
      <c r="AY205" s="14" t="s">
        <v>158</v>
      </c>
      <c r="BE205" s="230">
        <f>IF(N205="základná",J205,0)</f>
        <v>0</v>
      </c>
      <c r="BF205" s="230">
        <f>IF(N205="znížená",J205,0)</f>
        <v>84.680000000000007</v>
      </c>
      <c r="BG205" s="230">
        <f>IF(N205="zákl. prenesená",J205,0)</f>
        <v>0</v>
      </c>
      <c r="BH205" s="230">
        <f>IF(N205="zníž. prenesená",J205,0)</f>
        <v>0</v>
      </c>
      <c r="BI205" s="230">
        <f>IF(N205="nulová",J205,0)</f>
        <v>0</v>
      </c>
      <c r="BJ205" s="14" t="s">
        <v>166</v>
      </c>
      <c r="BK205" s="230">
        <f>ROUND(I205*H205,2)</f>
        <v>84.680000000000007</v>
      </c>
      <c r="BL205" s="14" t="s">
        <v>1096</v>
      </c>
      <c r="BM205" s="229" t="s">
        <v>451</v>
      </c>
    </row>
    <row r="206" s="2" customFormat="1" ht="24.15" customHeight="1">
      <c r="A206" s="29"/>
      <c r="B206" s="30"/>
      <c r="C206" s="218" t="s">
        <v>308</v>
      </c>
      <c r="D206" s="218" t="s">
        <v>161</v>
      </c>
      <c r="E206" s="219" t="s">
        <v>1111</v>
      </c>
      <c r="F206" s="220" t="s">
        <v>1112</v>
      </c>
      <c r="G206" s="221" t="s">
        <v>170</v>
      </c>
      <c r="H206" s="222">
        <v>1</v>
      </c>
      <c r="I206" s="223">
        <v>5.7599999999999998</v>
      </c>
      <c r="J206" s="223">
        <f>ROUND(I206*H206,2)</f>
        <v>5.7599999999999998</v>
      </c>
      <c r="K206" s="224"/>
      <c r="L206" s="35"/>
      <c r="M206" s="225" t="s">
        <v>1</v>
      </c>
      <c r="N206" s="226" t="s">
        <v>41</v>
      </c>
      <c r="O206" s="227">
        <v>0</v>
      </c>
      <c r="P206" s="227">
        <f>O206*H206</f>
        <v>0</v>
      </c>
      <c r="Q206" s="227">
        <v>0</v>
      </c>
      <c r="R206" s="227">
        <f>Q206*H206</f>
        <v>0</v>
      </c>
      <c r="S206" s="227">
        <v>0</v>
      </c>
      <c r="T206" s="22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29" t="s">
        <v>1096</v>
      </c>
      <c r="AT206" s="229" t="s">
        <v>161</v>
      </c>
      <c r="AU206" s="229" t="s">
        <v>83</v>
      </c>
      <c r="AY206" s="14" t="s">
        <v>158</v>
      </c>
      <c r="BE206" s="230">
        <f>IF(N206="základná",J206,0)</f>
        <v>0</v>
      </c>
      <c r="BF206" s="230">
        <f>IF(N206="znížená",J206,0)</f>
        <v>5.7599999999999998</v>
      </c>
      <c r="BG206" s="230">
        <f>IF(N206="zákl. prenesená",J206,0)</f>
        <v>0</v>
      </c>
      <c r="BH206" s="230">
        <f>IF(N206="zníž. prenesená",J206,0)</f>
        <v>0</v>
      </c>
      <c r="BI206" s="230">
        <f>IF(N206="nulová",J206,0)</f>
        <v>0</v>
      </c>
      <c r="BJ206" s="14" t="s">
        <v>166</v>
      </c>
      <c r="BK206" s="230">
        <f>ROUND(I206*H206,2)</f>
        <v>5.7599999999999998</v>
      </c>
      <c r="BL206" s="14" t="s">
        <v>1096</v>
      </c>
      <c r="BM206" s="229" t="s">
        <v>454</v>
      </c>
    </row>
    <row r="207" s="2" customFormat="1" ht="16.5" customHeight="1">
      <c r="A207" s="29"/>
      <c r="B207" s="30"/>
      <c r="C207" s="231" t="s">
        <v>471</v>
      </c>
      <c r="D207" s="231" t="s">
        <v>192</v>
      </c>
      <c r="E207" s="232" t="s">
        <v>1113</v>
      </c>
      <c r="F207" s="233" t="s">
        <v>1114</v>
      </c>
      <c r="G207" s="234" t="s">
        <v>170</v>
      </c>
      <c r="H207" s="235">
        <v>1</v>
      </c>
      <c r="I207" s="236">
        <v>35.259999999999998</v>
      </c>
      <c r="J207" s="236">
        <f>ROUND(I207*H207,2)</f>
        <v>35.259999999999998</v>
      </c>
      <c r="K207" s="237"/>
      <c r="L207" s="238"/>
      <c r="M207" s="239" t="s">
        <v>1</v>
      </c>
      <c r="N207" s="240" t="s">
        <v>41</v>
      </c>
      <c r="O207" s="227">
        <v>0</v>
      </c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R207" s="229" t="s">
        <v>1096</v>
      </c>
      <c r="AT207" s="229" t="s">
        <v>192</v>
      </c>
      <c r="AU207" s="229" t="s">
        <v>83</v>
      </c>
      <c r="AY207" s="14" t="s">
        <v>158</v>
      </c>
      <c r="BE207" s="230">
        <f>IF(N207="základná",J207,0)</f>
        <v>0</v>
      </c>
      <c r="BF207" s="230">
        <f>IF(N207="znížená",J207,0)</f>
        <v>35.259999999999998</v>
      </c>
      <c r="BG207" s="230">
        <f>IF(N207="zákl. prenesená",J207,0)</f>
        <v>0</v>
      </c>
      <c r="BH207" s="230">
        <f>IF(N207="zníž. prenesená",J207,0)</f>
        <v>0</v>
      </c>
      <c r="BI207" s="230">
        <f>IF(N207="nulová",J207,0)</f>
        <v>0</v>
      </c>
      <c r="BJ207" s="14" t="s">
        <v>166</v>
      </c>
      <c r="BK207" s="230">
        <f>ROUND(I207*H207,2)</f>
        <v>35.259999999999998</v>
      </c>
      <c r="BL207" s="14" t="s">
        <v>1096</v>
      </c>
      <c r="BM207" s="229" t="s">
        <v>458</v>
      </c>
    </row>
    <row r="208" s="2" customFormat="1" ht="24.15" customHeight="1">
      <c r="A208" s="29"/>
      <c r="B208" s="30"/>
      <c r="C208" s="218" t="s">
        <v>311</v>
      </c>
      <c r="D208" s="218" t="s">
        <v>161</v>
      </c>
      <c r="E208" s="219" t="s">
        <v>1115</v>
      </c>
      <c r="F208" s="220" t="s">
        <v>1116</v>
      </c>
      <c r="G208" s="221" t="s">
        <v>170</v>
      </c>
      <c r="H208" s="222">
        <v>14</v>
      </c>
      <c r="I208" s="223">
        <v>7.3700000000000001</v>
      </c>
      <c r="J208" s="223">
        <f>ROUND(I208*H208,2)</f>
        <v>103.18000000000001</v>
      </c>
      <c r="K208" s="224"/>
      <c r="L208" s="35"/>
      <c r="M208" s="225" t="s">
        <v>1</v>
      </c>
      <c r="N208" s="226" t="s">
        <v>41</v>
      </c>
      <c r="O208" s="227">
        <v>0</v>
      </c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R208" s="229" t="s">
        <v>1096</v>
      </c>
      <c r="AT208" s="229" t="s">
        <v>161</v>
      </c>
      <c r="AU208" s="229" t="s">
        <v>83</v>
      </c>
      <c r="AY208" s="14" t="s">
        <v>158</v>
      </c>
      <c r="BE208" s="230">
        <f>IF(N208="základná",J208,0)</f>
        <v>0</v>
      </c>
      <c r="BF208" s="230">
        <f>IF(N208="znížená",J208,0)</f>
        <v>103.18000000000001</v>
      </c>
      <c r="BG208" s="230">
        <f>IF(N208="zákl. prenesená",J208,0)</f>
        <v>0</v>
      </c>
      <c r="BH208" s="230">
        <f>IF(N208="zníž. prenesená",J208,0)</f>
        <v>0</v>
      </c>
      <c r="BI208" s="230">
        <f>IF(N208="nulová",J208,0)</f>
        <v>0</v>
      </c>
      <c r="BJ208" s="14" t="s">
        <v>166</v>
      </c>
      <c r="BK208" s="230">
        <f>ROUND(I208*H208,2)</f>
        <v>103.18000000000001</v>
      </c>
      <c r="BL208" s="14" t="s">
        <v>1096</v>
      </c>
      <c r="BM208" s="229" t="s">
        <v>461</v>
      </c>
    </row>
    <row r="209" s="2" customFormat="1" ht="33" customHeight="1">
      <c r="A209" s="29"/>
      <c r="B209" s="30"/>
      <c r="C209" s="231" t="s">
        <v>478</v>
      </c>
      <c r="D209" s="231" t="s">
        <v>192</v>
      </c>
      <c r="E209" s="232" t="s">
        <v>1117</v>
      </c>
      <c r="F209" s="233" t="s">
        <v>1118</v>
      </c>
      <c r="G209" s="234" t="s">
        <v>170</v>
      </c>
      <c r="H209" s="235">
        <v>14</v>
      </c>
      <c r="I209" s="236">
        <v>49.75</v>
      </c>
      <c r="J209" s="236">
        <f>ROUND(I209*H209,2)</f>
        <v>696.5</v>
      </c>
      <c r="K209" s="237"/>
      <c r="L209" s="238"/>
      <c r="M209" s="239" t="s">
        <v>1</v>
      </c>
      <c r="N209" s="240" t="s">
        <v>41</v>
      </c>
      <c r="O209" s="227">
        <v>0</v>
      </c>
      <c r="P209" s="227">
        <f>O209*H209</f>
        <v>0</v>
      </c>
      <c r="Q209" s="227">
        <v>0</v>
      </c>
      <c r="R209" s="227">
        <f>Q209*H209</f>
        <v>0</v>
      </c>
      <c r="S209" s="227">
        <v>0</v>
      </c>
      <c r="T209" s="22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29" t="s">
        <v>1096</v>
      </c>
      <c r="AT209" s="229" t="s">
        <v>192</v>
      </c>
      <c r="AU209" s="229" t="s">
        <v>83</v>
      </c>
      <c r="AY209" s="14" t="s">
        <v>158</v>
      </c>
      <c r="BE209" s="230">
        <f>IF(N209="základná",J209,0)</f>
        <v>0</v>
      </c>
      <c r="BF209" s="230">
        <f>IF(N209="znížená",J209,0)</f>
        <v>696.5</v>
      </c>
      <c r="BG209" s="230">
        <f>IF(N209="zákl. prenesená",J209,0)</f>
        <v>0</v>
      </c>
      <c r="BH209" s="230">
        <f>IF(N209="zníž. prenesená",J209,0)</f>
        <v>0</v>
      </c>
      <c r="BI209" s="230">
        <f>IF(N209="nulová",J209,0)</f>
        <v>0</v>
      </c>
      <c r="BJ209" s="14" t="s">
        <v>166</v>
      </c>
      <c r="BK209" s="230">
        <f>ROUND(I209*H209,2)</f>
        <v>696.5</v>
      </c>
      <c r="BL209" s="14" t="s">
        <v>1096</v>
      </c>
      <c r="BM209" s="229" t="s">
        <v>465</v>
      </c>
    </row>
    <row r="210" s="2" customFormat="1" ht="24.15" customHeight="1">
      <c r="A210" s="29"/>
      <c r="B210" s="30"/>
      <c r="C210" s="218" t="s">
        <v>315</v>
      </c>
      <c r="D210" s="218" t="s">
        <v>161</v>
      </c>
      <c r="E210" s="219" t="s">
        <v>1119</v>
      </c>
      <c r="F210" s="220" t="s">
        <v>1120</v>
      </c>
      <c r="G210" s="221" t="s">
        <v>288</v>
      </c>
      <c r="H210" s="222">
        <v>24</v>
      </c>
      <c r="I210" s="223">
        <v>1.8400000000000001</v>
      </c>
      <c r="J210" s="223">
        <f>ROUND(I210*H210,2)</f>
        <v>44.159999999999997</v>
      </c>
      <c r="K210" s="224"/>
      <c r="L210" s="35"/>
      <c r="M210" s="225" t="s">
        <v>1</v>
      </c>
      <c r="N210" s="226" t="s">
        <v>41</v>
      </c>
      <c r="O210" s="227">
        <v>0</v>
      </c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229" t="s">
        <v>1096</v>
      </c>
      <c r="AT210" s="229" t="s">
        <v>161</v>
      </c>
      <c r="AU210" s="229" t="s">
        <v>83</v>
      </c>
      <c r="AY210" s="14" t="s">
        <v>158</v>
      </c>
      <c r="BE210" s="230">
        <f>IF(N210="základná",J210,0)</f>
        <v>0</v>
      </c>
      <c r="BF210" s="230">
        <f>IF(N210="znížená",J210,0)</f>
        <v>44.159999999999997</v>
      </c>
      <c r="BG210" s="230">
        <f>IF(N210="zákl. prenesená",J210,0)</f>
        <v>0</v>
      </c>
      <c r="BH210" s="230">
        <f>IF(N210="zníž. prenesená",J210,0)</f>
        <v>0</v>
      </c>
      <c r="BI210" s="230">
        <f>IF(N210="nulová",J210,0)</f>
        <v>0</v>
      </c>
      <c r="BJ210" s="14" t="s">
        <v>166</v>
      </c>
      <c r="BK210" s="230">
        <f>ROUND(I210*H210,2)</f>
        <v>44.159999999999997</v>
      </c>
      <c r="BL210" s="14" t="s">
        <v>1096</v>
      </c>
      <c r="BM210" s="229" t="s">
        <v>468</v>
      </c>
    </row>
    <row r="211" s="2" customFormat="1" ht="16.5" customHeight="1">
      <c r="A211" s="29"/>
      <c r="B211" s="30"/>
      <c r="C211" s="231" t="s">
        <v>487</v>
      </c>
      <c r="D211" s="231" t="s">
        <v>192</v>
      </c>
      <c r="E211" s="232" t="s">
        <v>1121</v>
      </c>
      <c r="F211" s="233" t="s">
        <v>1122</v>
      </c>
      <c r="G211" s="234" t="s">
        <v>1058</v>
      </c>
      <c r="H211" s="235">
        <v>15</v>
      </c>
      <c r="I211" s="236">
        <v>2.7200000000000002</v>
      </c>
      <c r="J211" s="236">
        <f>ROUND(I211*H211,2)</f>
        <v>40.799999999999997</v>
      </c>
      <c r="K211" s="237"/>
      <c r="L211" s="238"/>
      <c r="M211" s="239" t="s">
        <v>1</v>
      </c>
      <c r="N211" s="240" t="s">
        <v>41</v>
      </c>
      <c r="O211" s="227">
        <v>0</v>
      </c>
      <c r="P211" s="227">
        <f>O211*H211</f>
        <v>0</v>
      </c>
      <c r="Q211" s="227">
        <v>0</v>
      </c>
      <c r="R211" s="227">
        <f>Q211*H211</f>
        <v>0</v>
      </c>
      <c r="S211" s="227">
        <v>0</v>
      </c>
      <c r="T211" s="22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229" t="s">
        <v>1096</v>
      </c>
      <c r="AT211" s="229" t="s">
        <v>192</v>
      </c>
      <c r="AU211" s="229" t="s">
        <v>83</v>
      </c>
      <c r="AY211" s="14" t="s">
        <v>158</v>
      </c>
      <c r="BE211" s="230">
        <f>IF(N211="základná",J211,0)</f>
        <v>0</v>
      </c>
      <c r="BF211" s="230">
        <f>IF(N211="znížená",J211,0)</f>
        <v>40.799999999999997</v>
      </c>
      <c r="BG211" s="230">
        <f>IF(N211="zákl. prenesená",J211,0)</f>
        <v>0</v>
      </c>
      <c r="BH211" s="230">
        <f>IF(N211="zníž. prenesená",J211,0)</f>
        <v>0</v>
      </c>
      <c r="BI211" s="230">
        <f>IF(N211="nulová",J211,0)</f>
        <v>0</v>
      </c>
      <c r="BJ211" s="14" t="s">
        <v>166</v>
      </c>
      <c r="BK211" s="230">
        <f>ROUND(I211*H211,2)</f>
        <v>40.799999999999997</v>
      </c>
      <c r="BL211" s="14" t="s">
        <v>1096</v>
      </c>
      <c r="BM211" s="229" t="s">
        <v>474</v>
      </c>
    </row>
    <row r="212" s="2" customFormat="1" ht="21.75" customHeight="1">
      <c r="A212" s="29"/>
      <c r="B212" s="30"/>
      <c r="C212" s="218" t="s">
        <v>318</v>
      </c>
      <c r="D212" s="218" t="s">
        <v>161</v>
      </c>
      <c r="E212" s="219" t="s">
        <v>1123</v>
      </c>
      <c r="F212" s="220" t="s">
        <v>1124</v>
      </c>
      <c r="G212" s="221" t="s">
        <v>170</v>
      </c>
      <c r="H212" s="222">
        <v>2</v>
      </c>
      <c r="I212" s="223">
        <v>25.559999999999999</v>
      </c>
      <c r="J212" s="223">
        <f>ROUND(I212*H212,2)</f>
        <v>51.119999999999997</v>
      </c>
      <c r="K212" s="224"/>
      <c r="L212" s="35"/>
      <c r="M212" s="225" t="s">
        <v>1</v>
      </c>
      <c r="N212" s="226" t="s">
        <v>41</v>
      </c>
      <c r="O212" s="227">
        <v>0</v>
      </c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29" t="s">
        <v>1096</v>
      </c>
      <c r="AT212" s="229" t="s">
        <v>161</v>
      </c>
      <c r="AU212" s="229" t="s">
        <v>83</v>
      </c>
      <c r="AY212" s="14" t="s">
        <v>158</v>
      </c>
      <c r="BE212" s="230">
        <f>IF(N212="základná",J212,0)</f>
        <v>0</v>
      </c>
      <c r="BF212" s="230">
        <f>IF(N212="znížená",J212,0)</f>
        <v>51.119999999999997</v>
      </c>
      <c r="BG212" s="230">
        <f>IF(N212="zákl. prenesená",J212,0)</f>
        <v>0</v>
      </c>
      <c r="BH212" s="230">
        <f>IF(N212="zníž. prenesená",J212,0)</f>
        <v>0</v>
      </c>
      <c r="BI212" s="230">
        <f>IF(N212="nulová",J212,0)</f>
        <v>0</v>
      </c>
      <c r="BJ212" s="14" t="s">
        <v>166</v>
      </c>
      <c r="BK212" s="230">
        <f>ROUND(I212*H212,2)</f>
        <v>51.119999999999997</v>
      </c>
      <c r="BL212" s="14" t="s">
        <v>1096</v>
      </c>
      <c r="BM212" s="229" t="s">
        <v>477</v>
      </c>
    </row>
    <row r="213" s="2" customFormat="1" ht="24.15" customHeight="1">
      <c r="A213" s="29"/>
      <c r="B213" s="30"/>
      <c r="C213" s="231" t="s">
        <v>496</v>
      </c>
      <c r="D213" s="231" t="s">
        <v>192</v>
      </c>
      <c r="E213" s="232" t="s">
        <v>1125</v>
      </c>
      <c r="F213" s="233" t="s">
        <v>1126</v>
      </c>
      <c r="G213" s="234" t="s">
        <v>170</v>
      </c>
      <c r="H213" s="235">
        <v>2</v>
      </c>
      <c r="I213" s="236">
        <v>6.1600000000000001</v>
      </c>
      <c r="J213" s="236">
        <f>ROUND(I213*H213,2)</f>
        <v>12.32</v>
      </c>
      <c r="K213" s="237"/>
      <c r="L213" s="238"/>
      <c r="M213" s="239" t="s">
        <v>1</v>
      </c>
      <c r="N213" s="240" t="s">
        <v>41</v>
      </c>
      <c r="O213" s="227">
        <v>0</v>
      </c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229" t="s">
        <v>1096</v>
      </c>
      <c r="AT213" s="229" t="s">
        <v>192</v>
      </c>
      <c r="AU213" s="229" t="s">
        <v>83</v>
      </c>
      <c r="AY213" s="14" t="s">
        <v>158</v>
      </c>
      <c r="BE213" s="230">
        <f>IF(N213="základná",J213,0)</f>
        <v>0</v>
      </c>
      <c r="BF213" s="230">
        <f>IF(N213="znížená",J213,0)</f>
        <v>12.32</v>
      </c>
      <c r="BG213" s="230">
        <f>IF(N213="zákl. prenesená",J213,0)</f>
        <v>0</v>
      </c>
      <c r="BH213" s="230">
        <f>IF(N213="zníž. prenesená",J213,0)</f>
        <v>0</v>
      </c>
      <c r="BI213" s="230">
        <f>IF(N213="nulová",J213,0)</f>
        <v>0</v>
      </c>
      <c r="BJ213" s="14" t="s">
        <v>166</v>
      </c>
      <c r="BK213" s="230">
        <f>ROUND(I213*H213,2)</f>
        <v>12.32</v>
      </c>
      <c r="BL213" s="14" t="s">
        <v>1096</v>
      </c>
      <c r="BM213" s="229" t="s">
        <v>482</v>
      </c>
    </row>
    <row r="214" s="2" customFormat="1" ht="16.5" customHeight="1">
      <c r="A214" s="29"/>
      <c r="B214" s="30"/>
      <c r="C214" s="231" t="s">
        <v>322</v>
      </c>
      <c r="D214" s="231" t="s">
        <v>192</v>
      </c>
      <c r="E214" s="232" t="s">
        <v>1127</v>
      </c>
      <c r="F214" s="233" t="s">
        <v>1128</v>
      </c>
      <c r="G214" s="234" t="s">
        <v>170</v>
      </c>
      <c r="H214" s="235">
        <v>2</v>
      </c>
      <c r="I214" s="236">
        <v>36.020000000000003</v>
      </c>
      <c r="J214" s="236">
        <f>ROUND(I214*H214,2)</f>
        <v>72.040000000000006</v>
      </c>
      <c r="K214" s="237"/>
      <c r="L214" s="238"/>
      <c r="M214" s="239" t="s">
        <v>1</v>
      </c>
      <c r="N214" s="240" t="s">
        <v>41</v>
      </c>
      <c r="O214" s="227">
        <v>0</v>
      </c>
      <c r="P214" s="227">
        <f>O214*H214</f>
        <v>0</v>
      </c>
      <c r="Q214" s="227">
        <v>0</v>
      </c>
      <c r="R214" s="227">
        <f>Q214*H214</f>
        <v>0</v>
      </c>
      <c r="S214" s="227">
        <v>0</v>
      </c>
      <c r="T214" s="228">
        <f>S214*H214</f>
        <v>0</v>
      </c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R214" s="229" t="s">
        <v>1096</v>
      </c>
      <c r="AT214" s="229" t="s">
        <v>192</v>
      </c>
      <c r="AU214" s="229" t="s">
        <v>83</v>
      </c>
      <c r="AY214" s="14" t="s">
        <v>158</v>
      </c>
      <c r="BE214" s="230">
        <f>IF(N214="základná",J214,0)</f>
        <v>0</v>
      </c>
      <c r="BF214" s="230">
        <f>IF(N214="znížená",J214,0)</f>
        <v>72.040000000000006</v>
      </c>
      <c r="BG214" s="230">
        <f>IF(N214="zákl. prenesená",J214,0)</f>
        <v>0</v>
      </c>
      <c r="BH214" s="230">
        <f>IF(N214="zníž. prenesená",J214,0)</f>
        <v>0</v>
      </c>
      <c r="BI214" s="230">
        <f>IF(N214="nulová",J214,0)</f>
        <v>0</v>
      </c>
      <c r="BJ214" s="14" t="s">
        <v>166</v>
      </c>
      <c r="BK214" s="230">
        <f>ROUND(I214*H214,2)</f>
        <v>72.040000000000006</v>
      </c>
      <c r="BL214" s="14" t="s">
        <v>1096</v>
      </c>
      <c r="BM214" s="229" t="s">
        <v>167</v>
      </c>
    </row>
    <row r="215" s="2" customFormat="1" ht="16.5" customHeight="1">
      <c r="A215" s="29"/>
      <c r="B215" s="30"/>
      <c r="C215" s="218" t="s">
        <v>503</v>
      </c>
      <c r="D215" s="218" t="s">
        <v>161</v>
      </c>
      <c r="E215" s="219" t="s">
        <v>1129</v>
      </c>
      <c r="F215" s="220" t="s">
        <v>1130</v>
      </c>
      <c r="G215" s="221" t="s">
        <v>288</v>
      </c>
      <c r="H215" s="222">
        <v>12</v>
      </c>
      <c r="I215" s="223">
        <v>17.539999999999999</v>
      </c>
      <c r="J215" s="223">
        <f>ROUND(I215*H215,2)</f>
        <v>210.47999999999999</v>
      </c>
      <c r="K215" s="224"/>
      <c r="L215" s="35"/>
      <c r="M215" s="225" t="s">
        <v>1</v>
      </c>
      <c r="N215" s="226" t="s">
        <v>41</v>
      </c>
      <c r="O215" s="227">
        <v>0</v>
      </c>
      <c r="P215" s="227">
        <f>O215*H215</f>
        <v>0</v>
      </c>
      <c r="Q215" s="227">
        <v>0</v>
      </c>
      <c r="R215" s="227">
        <f>Q215*H215</f>
        <v>0</v>
      </c>
      <c r="S215" s="227">
        <v>0</v>
      </c>
      <c r="T215" s="22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29" t="s">
        <v>1096</v>
      </c>
      <c r="AT215" s="229" t="s">
        <v>161</v>
      </c>
      <c r="AU215" s="229" t="s">
        <v>83</v>
      </c>
      <c r="AY215" s="14" t="s">
        <v>158</v>
      </c>
      <c r="BE215" s="230">
        <f>IF(N215="základná",J215,0)</f>
        <v>0</v>
      </c>
      <c r="BF215" s="230">
        <f>IF(N215="znížená",J215,0)</f>
        <v>210.47999999999999</v>
      </c>
      <c r="BG215" s="230">
        <f>IF(N215="zákl. prenesená",J215,0)</f>
        <v>0</v>
      </c>
      <c r="BH215" s="230">
        <f>IF(N215="zníž. prenesená",J215,0)</f>
        <v>0</v>
      </c>
      <c r="BI215" s="230">
        <f>IF(N215="nulová",J215,0)</f>
        <v>0</v>
      </c>
      <c r="BJ215" s="14" t="s">
        <v>166</v>
      </c>
      <c r="BK215" s="230">
        <f>ROUND(I215*H215,2)</f>
        <v>210.47999999999999</v>
      </c>
      <c r="BL215" s="14" t="s">
        <v>1096</v>
      </c>
      <c r="BM215" s="229" t="s">
        <v>347</v>
      </c>
    </row>
    <row r="216" s="2" customFormat="1" ht="24.15" customHeight="1">
      <c r="A216" s="29"/>
      <c r="B216" s="30"/>
      <c r="C216" s="231" t="s">
        <v>325</v>
      </c>
      <c r="D216" s="231" t="s">
        <v>192</v>
      </c>
      <c r="E216" s="232" t="s">
        <v>1131</v>
      </c>
      <c r="F216" s="233" t="s">
        <v>1132</v>
      </c>
      <c r="G216" s="234" t="s">
        <v>170</v>
      </c>
      <c r="H216" s="235">
        <v>8.0399999999999991</v>
      </c>
      <c r="I216" s="236">
        <v>16.48</v>
      </c>
      <c r="J216" s="236">
        <f>ROUND(I216*H216,2)</f>
        <v>132.5</v>
      </c>
      <c r="K216" s="237"/>
      <c r="L216" s="238"/>
      <c r="M216" s="239" t="s">
        <v>1</v>
      </c>
      <c r="N216" s="240" t="s">
        <v>41</v>
      </c>
      <c r="O216" s="227">
        <v>0</v>
      </c>
      <c r="P216" s="227">
        <f>O216*H216</f>
        <v>0</v>
      </c>
      <c r="Q216" s="227">
        <v>0</v>
      </c>
      <c r="R216" s="227">
        <f>Q216*H216</f>
        <v>0</v>
      </c>
      <c r="S216" s="227">
        <v>0</v>
      </c>
      <c r="T216" s="228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229" t="s">
        <v>1096</v>
      </c>
      <c r="AT216" s="229" t="s">
        <v>192</v>
      </c>
      <c r="AU216" s="229" t="s">
        <v>83</v>
      </c>
      <c r="AY216" s="14" t="s">
        <v>158</v>
      </c>
      <c r="BE216" s="230">
        <f>IF(N216="základná",J216,0)</f>
        <v>0</v>
      </c>
      <c r="BF216" s="230">
        <f>IF(N216="znížená",J216,0)</f>
        <v>132.5</v>
      </c>
      <c r="BG216" s="230">
        <f>IF(N216="zákl. prenesená",J216,0)</f>
        <v>0</v>
      </c>
      <c r="BH216" s="230">
        <f>IF(N216="zníž. prenesená",J216,0)</f>
        <v>0</v>
      </c>
      <c r="BI216" s="230">
        <f>IF(N216="nulová",J216,0)</f>
        <v>0</v>
      </c>
      <c r="BJ216" s="14" t="s">
        <v>166</v>
      </c>
      <c r="BK216" s="230">
        <f>ROUND(I216*H216,2)</f>
        <v>132.5</v>
      </c>
      <c r="BL216" s="14" t="s">
        <v>1096</v>
      </c>
      <c r="BM216" s="229" t="s">
        <v>495</v>
      </c>
    </row>
    <row r="217" s="2" customFormat="1" ht="24.15" customHeight="1">
      <c r="A217" s="29"/>
      <c r="B217" s="30"/>
      <c r="C217" s="218" t="s">
        <v>510</v>
      </c>
      <c r="D217" s="218" t="s">
        <v>161</v>
      </c>
      <c r="E217" s="219" t="s">
        <v>1133</v>
      </c>
      <c r="F217" s="220" t="s">
        <v>1134</v>
      </c>
      <c r="G217" s="221" t="s">
        <v>288</v>
      </c>
      <c r="H217" s="222">
        <v>78</v>
      </c>
      <c r="I217" s="223">
        <v>1.3</v>
      </c>
      <c r="J217" s="223">
        <f>ROUND(I217*H217,2)</f>
        <v>101.40000000000001</v>
      </c>
      <c r="K217" s="224"/>
      <c r="L217" s="35"/>
      <c r="M217" s="225" t="s">
        <v>1</v>
      </c>
      <c r="N217" s="226" t="s">
        <v>41</v>
      </c>
      <c r="O217" s="227">
        <v>0</v>
      </c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229" t="s">
        <v>1096</v>
      </c>
      <c r="AT217" s="229" t="s">
        <v>161</v>
      </c>
      <c r="AU217" s="229" t="s">
        <v>83</v>
      </c>
      <c r="AY217" s="14" t="s">
        <v>158</v>
      </c>
      <c r="BE217" s="230">
        <f>IF(N217="základná",J217,0)</f>
        <v>0</v>
      </c>
      <c r="BF217" s="230">
        <f>IF(N217="znížená",J217,0)</f>
        <v>101.40000000000001</v>
      </c>
      <c r="BG217" s="230">
        <f>IF(N217="zákl. prenesená",J217,0)</f>
        <v>0</v>
      </c>
      <c r="BH217" s="230">
        <f>IF(N217="zníž. prenesená",J217,0)</f>
        <v>0</v>
      </c>
      <c r="BI217" s="230">
        <f>IF(N217="nulová",J217,0)</f>
        <v>0</v>
      </c>
      <c r="BJ217" s="14" t="s">
        <v>166</v>
      </c>
      <c r="BK217" s="230">
        <f>ROUND(I217*H217,2)</f>
        <v>101.40000000000001</v>
      </c>
      <c r="BL217" s="14" t="s">
        <v>1096</v>
      </c>
      <c r="BM217" s="229" t="s">
        <v>499</v>
      </c>
    </row>
    <row r="218" s="2" customFormat="1" ht="16.5" customHeight="1">
      <c r="A218" s="29"/>
      <c r="B218" s="30"/>
      <c r="C218" s="231" t="s">
        <v>329</v>
      </c>
      <c r="D218" s="231" t="s">
        <v>192</v>
      </c>
      <c r="E218" s="232" t="s">
        <v>1135</v>
      </c>
      <c r="F218" s="233" t="s">
        <v>1136</v>
      </c>
      <c r="G218" s="234" t="s">
        <v>288</v>
      </c>
      <c r="H218" s="235">
        <v>78</v>
      </c>
      <c r="I218" s="236">
        <v>0.84999999999999998</v>
      </c>
      <c r="J218" s="236">
        <f>ROUND(I218*H218,2)</f>
        <v>66.299999999999997</v>
      </c>
      <c r="K218" s="237"/>
      <c r="L218" s="238"/>
      <c r="M218" s="239" t="s">
        <v>1</v>
      </c>
      <c r="N218" s="240" t="s">
        <v>41</v>
      </c>
      <c r="O218" s="227">
        <v>0</v>
      </c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29" t="s">
        <v>1096</v>
      </c>
      <c r="AT218" s="229" t="s">
        <v>192</v>
      </c>
      <c r="AU218" s="229" t="s">
        <v>83</v>
      </c>
      <c r="AY218" s="14" t="s">
        <v>158</v>
      </c>
      <c r="BE218" s="230">
        <f>IF(N218="základná",J218,0)</f>
        <v>0</v>
      </c>
      <c r="BF218" s="230">
        <f>IF(N218="znížená",J218,0)</f>
        <v>66.299999999999997</v>
      </c>
      <c r="BG218" s="230">
        <f>IF(N218="zákl. prenesená",J218,0)</f>
        <v>0</v>
      </c>
      <c r="BH218" s="230">
        <f>IF(N218="zníž. prenesená",J218,0)</f>
        <v>0</v>
      </c>
      <c r="BI218" s="230">
        <f>IF(N218="nulová",J218,0)</f>
        <v>0</v>
      </c>
      <c r="BJ218" s="14" t="s">
        <v>166</v>
      </c>
      <c r="BK218" s="230">
        <f>ROUND(I218*H218,2)</f>
        <v>66.299999999999997</v>
      </c>
      <c r="BL218" s="14" t="s">
        <v>1096</v>
      </c>
      <c r="BM218" s="229" t="s">
        <v>502</v>
      </c>
    </row>
    <row r="219" s="2" customFormat="1" ht="21.75" customHeight="1">
      <c r="A219" s="29"/>
      <c r="B219" s="30"/>
      <c r="C219" s="218" t="s">
        <v>517</v>
      </c>
      <c r="D219" s="218" t="s">
        <v>161</v>
      </c>
      <c r="E219" s="219" t="s">
        <v>1065</v>
      </c>
      <c r="F219" s="220" t="s">
        <v>1066</v>
      </c>
      <c r="G219" s="221" t="s">
        <v>288</v>
      </c>
      <c r="H219" s="222">
        <v>45</v>
      </c>
      <c r="I219" s="223">
        <v>0.54000000000000004</v>
      </c>
      <c r="J219" s="223">
        <f>ROUND(I219*H219,2)</f>
        <v>24.300000000000001</v>
      </c>
      <c r="K219" s="224"/>
      <c r="L219" s="35"/>
      <c r="M219" s="225" t="s">
        <v>1</v>
      </c>
      <c r="N219" s="226" t="s">
        <v>41</v>
      </c>
      <c r="O219" s="227">
        <v>0</v>
      </c>
      <c r="P219" s="227">
        <f>O219*H219</f>
        <v>0</v>
      </c>
      <c r="Q219" s="227">
        <v>0</v>
      </c>
      <c r="R219" s="227">
        <f>Q219*H219</f>
        <v>0</v>
      </c>
      <c r="S219" s="227">
        <v>0</v>
      </c>
      <c r="T219" s="22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229" t="s">
        <v>1096</v>
      </c>
      <c r="AT219" s="229" t="s">
        <v>161</v>
      </c>
      <c r="AU219" s="229" t="s">
        <v>83</v>
      </c>
      <c r="AY219" s="14" t="s">
        <v>158</v>
      </c>
      <c r="BE219" s="230">
        <f>IF(N219="základná",J219,0)</f>
        <v>0</v>
      </c>
      <c r="BF219" s="230">
        <f>IF(N219="znížená",J219,0)</f>
        <v>24.300000000000001</v>
      </c>
      <c r="BG219" s="230">
        <f>IF(N219="zákl. prenesená",J219,0)</f>
        <v>0</v>
      </c>
      <c r="BH219" s="230">
        <f>IF(N219="zníž. prenesená",J219,0)</f>
        <v>0</v>
      </c>
      <c r="BI219" s="230">
        <f>IF(N219="nulová",J219,0)</f>
        <v>0</v>
      </c>
      <c r="BJ219" s="14" t="s">
        <v>166</v>
      </c>
      <c r="BK219" s="230">
        <f>ROUND(I219*H219,2)</f>
        <v>24.300000000000001</v>
      </c>
      <c r="BL219" s="14" t="s">
        <v>1096</v>
      </c>
      <c r="BM219" s="229" t="s">
        <v>506</v>
      </c>
    </row>
    <row r="220" s="2" customFormat="1" ht="16.5" customHeight="1">
      <c r="A220" s="29"/>
      <c r="B220" s="30"/>
      <c r="C220" s="231" t="s">
        <v>332</v>
      </c>
      <c r="D220" s="231" t="s">
        <v>192</v>
      </c>
      <c r="E220" s="232" t="s">
        <v>1067</v>
      </c>
      <c r="F220" s="233" t="s">
        <v>1068</v>
      </c>
      <c r="G220" s="234" t="s">
        <v>288</v>
      </c>
      <c r="H220" s="235">
        <v>45</v>
      </c>
      <c r="I220" s="236">
        <v>0.69999999999999996</v>
      </c>
      <c r="J220" s="236">
        <f>ROUND(I220*H220,2)</f>
        <v>31.5</v>
      </c>
      <c r="K220" s="237"/>
      <c r="L220" s="238"/>
      <c r="M220" s="239" t="s">
        <v>1</v>
      </c>
      <c r="N220" s="240" t="s">
        <v>41</v>
      </c>
      <c r="O220" s="227">
        <v>0</v>
      </c>
      <c r="P220" s="227">
        <f>O220*H220</f>
        <v>0</v>
      </c>
      <c r="Q220" s="227">
        <v>0</v>
      </c>
      <c r="R220" s="227">
        <f>Q220*H220</f>
        <v>0</v>
      </c>
      <c r="S220" s="227">
        <v>0</v>
      </c>
      <c r="T220" s="22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229" t="s">
        <v>1096</v>
      </c>
      <c r="AT220" s="229" t="s">
        <v>192</v>
      </c>
      <c r="AU220" s="229" t="s">
        <v>83</v>
      </c>
      <c r="AY220" s="14" t="s">
        <v>158</v>
      </c>
      <c r="BE220" s="230">
        <f>IF(N220="základná",J220,0)</f>
        <v>0</v>
      </c>
      <c r="BF220" s="230">
        <f>IF(N220="znížená",J220,0)</f>
        <v>31.5</v>
      </c>
      <c r="BG220" s="230">
        <f>IF(N220="zákl. prenesená",J220,0)</f>
        <v>0</v>
      </c>
      <c r="BH220" s="230">
        <f>IF(N220="zníž. prenesená",J220,0)</f>
        <v>0</v>
      </c>
      <c r="BI220" s="230">
        <f>IF(N220="nulová",J220,0)</f>
        <v>0</v>
      </c>
      <c r="BJ220" s="14" t="s">
        <v>166</v>
      </c>
      <c r="BK220" s="230">
        <f>ROUND(I220*H220,2)</f>
        <v>31.5</v>
      </c>
      <c r="BL220" s="14" t="s">
        <v>1096</v>
      </c>
      <c r="BM220" s="229" t="s">
        <v>509</v>
      </c>
    </row>
    <row r="221" s="2" customFormat="1" ht="21.75" customHeight="1">
      <c r="A221" s="29"/>
      <c r="B221" s="30"/>
      <c r="C221" s="218" t="s">
        <v>524</v>
      </c>
      <c r="D221" s="218" t="s">
        <v>161</v>
      </c>
      <c r="E221" s="219" t="s">
        <v>1069</v>
      </c>
      <c r="F221" s="220" t="s">
        <v>1070</v>
      </c>
      <c r="G221" s="221" t="s">
        <v>288</v>
      </c>
      <c r="H221" s="222">
        <v>157</v>
      </c>
      <c r="I221" s="223">
        <v>0.60999999999999999</v>
      </c>
      <c r="J221" s="223">
        <f>ROUND(I221*H221,2)</f>
        <v>95.769999999999996</v>
      </c>
      <c r="K221" s="224"/>
      <c r="L221" s="35"/>
      <c r="M221" s="225" t="s">
        <v>1</v>
      </c>
      <c r="N221" s="226" t="s">
        <v>41</v>
      </c>
      <c r="O221" s="227">
        <v>0</v>
      </c>
      <c r="P221" s="227">
        <f>O221*H221</f>
        <v>0</v>
      </c>
      <c r="Q221" s="227">
        <v>0</v>
      </c>
      <c r="R221" s="227">
        <f>Q221*H221</f>
        <v>0</v>
      </c>
      <c r="S221" s="227">
        <v>0</v>
      </c>
      <c r="T221" s="228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29" t="s">
        <v>1096</v>
      </c>
      <c r="AT221" s="229" t="s">
        <v>161</v>
      </c>
      <c r="AU221" s="229" t="s">
        <v>83</v>
      </c>
      <c r="AY221" s="14" t="s">
        <v>158</v>
      </c>
      <c r="BE221" s="230">
        <f>IF(N221="základná",J221,0)</f>
        <v>0</v>
      </c>
      <c r="BF221" s="230">
        <f>IF(N221="znížená",J221,0)</f>
        <v>95.769999999999996</v>
      </c>
      <c r="BG221" s="230">
        <f>IF(N221="zákl. prenesená",J221,0)</f>
        <v>0</v>
      </c>
      <c r="BH221" s="230">
        <f>IF(N221="zníž. prenesená",J221,0)</f>
        <v>0</v>
      </c>
      <c r="BI221" s="230">
        <f>IF(N221="nulová",J221,0)</f>
        <v>0</v>
      </c>
      <c r="BJ221" s="14" t="s">
        <v>166</v>
      </c>
      <c r="BK221" s="230">
        <f>ROUND(I221*H221,2)</f>
        <v>95.769999999999996</v>
      </c>
      <c r="BL221" s="14" t="s">
        <v>1096</v>
      </c>
      <c r="BM221" s="229" t="s">
        <v>513</v>
      </c>
    </row>
    <row r="222" s="2" customFormat="1" ht="16.5" customHeight="1">
      <c r="A222" s="29"/>
      <c r="B222" s="30"/>
      <c r="C222" s="231" t="s">
        <v>336</v>
      </c>
      <c r="D222" s="231" t="s">
        <v>192</v>
      </c>
      <c r="E222" s="232" t="s">
        <v>1071</v>
      </c>
      <c r="F222" s="233" t="s">
        <v>1072</v>
      </c>
      <c r="G222" s="234" t="s">
        <v>288</v>
      </c>
      <c r="H222" s="235">
        <v>157</v>
      </c>
      <c r="I222" s="236">
        <v>0.73999999999999999</v>
      </c>
      <c r="J222" s="236">
        <f>ROUND(I222*H222,2)</f>
        <v>116.18000000000001</v>
      </c>
      <c r="K222" s="237"/>
      <c r="L222" s="238"/>
      <c r="M222" s="239" t="s">
        <v>1</v>
      </c>
      <c r="N222" s="240" t="s">
        <v>41</v>
      </c>
      <c r="O222" s="227">
        <v>0</v>
      </c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229" t="s">
        <v>1096</v>
      </c>
      <c r="AT222" s="229" t="s">
        <v>192</v>
      </c>
      <c r="AU222" s="229" t="s">
        <v>83</v>
      </c>
      <c r="AY222" s="14" t="s">
        <v>158</v>
      </c>
      <c r="BE222" s="230">
        <f>IF(N222="základná",J222,0)</f>
        <v>0</v>
      </c>
      <c r="BF222" s="230">
        <f>IF(N222="znížená",J222,0)</f>
        <v>116.18000000000001</v>
      </c>
      <c r="BG222" s="230">
        <f>IF(N222="zákl. prenesená",J222,0)</f>
        <v>0</v>
      </c>
      <c r="BH222" s="230">
        <f>IF(N222="zníž. prenesená",J222,0)</f>
        <v>0</v>
      </c>
      <c r="BI222" s="230">
        <f>IF(N222="nulová",J222,0)</f>
        <v>0</v>
      </c>
      <c r="BJ222" s="14" t="s">
        <v>166</v>
      </c>
      <c r="BK222" s="230">
        <f>ROUND(I222*H222,2)</f>
        <v>116.18000000000001</v>
      </c>
      <c r="BL222" s="14" t="s">
        <v>1096</v>
      </c>
      <c r="BM222" s="229" t="s">
        <v>516</v>
      </c>
    </row>
    <row r="223" s="2" customFormat="1" ht="21.75" customHeight="1">
      <c r="A223" s="29"/>
      <c r="B223" s="30"/>
      <c r="C223" s="218" t="s">
        <v>531</v>
      </c>
      <c r="D223" s="218" t="s">
        <v>161</v>
      </c>
      <c r="E223" s="219" t="s">
        <v>1073</v>
      </c>
      <c r="F223" s="220" t="s">
        <v>1074</v>
      </c>
      <c r="G223" s="221" t="s">
        <v>288</v>
      </c>
      <c r="H223" s="222">
        <v>332</v>
      </c>
      <c r="I223" s="223">
        <v>0.65000000000000002</v>
      </c>
      <c r="J223" s="223">
        <f>ROUND(I223*H223,2)</f>
        <v>215.80000000000001</v>
      </c>
      <c r="K223" s="224"/>
      <c r="L223" s="35"/>
      <c r="M223" s="225" t="s">
        <v>1</v>
      </c>
      <c r="N223" s="226" t="s">
        <v>41</v>
      </c>
      <c r="O223" s="227">
        <v>0</v>
      </c>
      <c r="P223" s="227">
        <f>O223*H223</f>
        <v>0</v>
      </c>
      <c r="Q223" s="227">
        <v>0</v>
      </c>
      <c r="R223" s="227">
        <f>Q223*H223</f>
        <v>0</v>
      </c>
      <c r="S223" s="227">
        <v>0</v>
      </c>
      <c r="T223" s="22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229" t="s">
        <v>1096</v>
      </c>
      <c r="AT223" s="229" t="s">
        <v>161</v>
      </c>
      <c r="AU223" s="229" t="s">
        <v>83</v>
      </c>
      <c r="AY223" s="14" t="s">
        <v>158</v>
      </c>
      <c r="BE223" s="230">
        <f>IF(N223="základná",J223,0)</f>
        <v>0</v>
      </c>
      <c r="BF223" s="230">
        <f>IF(N223="znížená",J223,0)</f>
        <v>215.80000000000001</v>
      </c>
      <c r="BG223" s="230">
        <f>IF(N223="zákl. prenesená",J223,0)</f>
        <v>0</v>
      </c>
      <c r="BH223" s="230">
        <f>IF(N223="zníž. prenesená",J223,0)</f>
        <v>0</v>
      </c>
      <c r="BI223" s="230">
        <f>IF(N223="nulová",J223,0)</f>
        <v>0</v>
      </c>
      <c r="BJ223" s="14" t="s">
        <v>166</v>
      </c>
      <c r="BK223" s="230">
        <f>ROUND(I223*H223,2)</f>
        <v>215.80000000000001</v>
      </c>
      <c r="BL223" s="14" t="s">
        <v>1096</v>
      </c>
      <c r="BM223" s="229" t="s">
        <v>520</v>
      </c>
    </row>
    <row r="224" s="2" customFormat="1" ht="16.5" customHeight="1">
      <c r="A224" s="29"/>
      <c r="B224" s="30"/>
      <c r="C224" s="231" t="s">
        <v>339</v>
      </c>
      <c r="D224" s="231" t="s">
        <v>192</v>
      </c>
      <c r="E224" s="232" t="s">
        <v>1075</v>
      </c>
      <c r="F224" s="233" t="s">
        <v>1076</v>
      </c>
      <c r="G224" s="234" t="s">
        <v>288</v>
      </c>
      <c r="H224" s="235">
        <v>332</v>
      </c>
      <c r="I224" s="236">
        <v>1.3200000000000001</v>
      </c>
      <c r="J224" s="236">
        <f>ROUND(I224*H224,2)</f>
        <v>438.24000000000001</v>
      </c>
      <c r="K224" s="237"/>
      <c r="L224" s="238"/>
      <c r="M224" s="239" t="s">
        <v>1</v>
      </c>
      <c r="N224" s="240" t="s">
        <v>41</v>
      </c>
      <c r="O224" s="227">
        <v>0</v>
      </c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29" t="s">
        <v>1096</v>
      </c>
      <c r="AT224" s="229" t="s">
        <v>192</v>
      </c>
      <c r="AU224" s="229" t="s">
        <v>83</v>
      </c>
      <c r="AY224" s="14" t="s">
        <v>158</v>
      </c>
      <c r="BE224" s="230">
        <f>IF(N224="základná",J224,0)</f>
        <v>0</v>
      </c>
      <c r="BF224" s="230">
        <f>IF(N224="znížená",J224,0)</f>
        <v>438.24000000000001</v>
      </c>
      <c r="BG224" s="230">
        <f>IF(N224="zákl. prenesená",J224,0)</f>
        <v>0</v>
      </c>
      <c r="BH224" s="230">
        <f>IF(N224="zníž. prenesená",J224,0)</f>
        <v>0</v>
      </c>
      <c r="BI224" s="230">
        <f>IF(N224="nulová",J224,0)</f>
        <v>0</v>
      </c>
      <c r="BJ224" s="14" t="s">
        <v>166</v>
      </c>
      <c r="BK224" s="230">
        <f>ROUND(I224*H224,2)</f>
        <v>438.24000000000001</v>
      </c>
      <c r="BL224" s="14" t="s">
        <v>1096</v>
      </c>
      <c r="BM224" s="229" t="s">
        <v>523</v>
      </c>
    </row>
    <row r="225" s="2" customFormat="1" ht="21.75" customHeight="1">
      <c r="A225" s="29"/>
      <c r="B225" s="30"/>
      <c r="C225" s="218" t="s">
        <v>538</v>
      </c>
      <c r="D225" s="218" t="s">
        <v>161</v>
      </c>
      <c r="E225" s="219" t="s">
        <v>1077</v>
      </c>
      <c r="F225" s="220" t="s">
        <v>1078</v>
      </c>
      <c r="G225" s="221" t="s">
        <v>288</v>
      </c>
      <c r="H225" s="222">
        <v>90</v>
      </c>
      <c r="I225" s="223">
        <v>0.69999999999999996</v>
      </c>
      <c r="J225" s="223">
        <f>ROUND(I225*H225,2)</f>
        <v>63</v>
      </c>
      <c r="K225" s="224"/>
      <c r="L225" s="35"/>
      <c r="M225" s="225" t="s">
        <v>1</v>
      </c>
      <c r="N225" s="226" t="s">
        <v>41</v>
      </c>
      <c r="O225" s="227">
        <v>0</v>
      </c>
      <c r="P225" s="227">
        <f>O225*H225</f>
        <v>0</v>
      </c>
      <c r="Q225" s="227">
        <v>0</v>
      </c>
      <c r="R225" s="227">
        <f>Q225*H225</f>
        <v>0</v>
      </c>
      <c r="S225" s="227">
        <v>0</v>
      </c>
      <c r="T225" s="228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229" t="s">
        <v>1096</v>
      </c>
      <c r="AT225" s="229" t="s">
        <v>161</v>
      </c>
      <c r="AU225" s="229" t="s">
        <v>83</v>
      </c>
      <c r="AY225" s="14" t="s">
        <v>158</v>
      </c>
      <c r="BE225" s="230">
        <f>IF(N225="základná",J225,0)</f>
        <v>0</v>
      </c>
      <c r="BF225" s="230">
        <f>IF(N225="znížená",J225,0)</f>
        <v>63</v>
      </c>
      <c r="BG225" s="230">
        <f>IF(N225="zákl. prenesená",J225,0)</f>
        <v>0</v>
      </c>
      <c r="BH225" s="230">
        <f>IF(N225="zníž. prenesená",J225,0)</f>
        <v>0</v>
      </c>
      <c r="BI225" s="230">
        <f>IF(N225="nulová",J225,0)</f>
        <v>0</v>
      </c>
      <c r="BJ225" s="14" t="s">
        <v>166</v>
      </c>
      <c r="BK225" s="230">
        <f>ROUND(I225*H225,2)</f>
        <v>63</v>
      </c>
      <c r="BL225" s="14" t="s">
        <v>1096</v>
      </c>
      <c r="BM225" s="229" t="s">
        <v>527</v>
      </c>
    </row>
    <row r="226" s="2" customFormat="1" ht="16.5" customHeight="1">
      <c r="A226" s="29"/>
      <c r="B226" s="30"/>
      <c r="C226" s="231" t="s">
        <v>343</v>
      </c>
      <c r="D226" s="231" t="s">
        <v>192</v>
      </c>
      <c r="E226" s="232" t="s">
        <v>1079</v>
      </c>
      <c r="F226" s="233" t="s">
        <v>1080</v>
      </c>
      <c r="G226" s="234" t="s">
        <v>288</v>
      </c>
      <c r="H226" s="235">
        <v>90</v>
      </c>
      <c r="I226" s="236">
        <v>1.3100000000000001</v>
      </c>
      <c r="J226" s="236">
        <f>ROUND(I226*H226,2)</f>
        <v>117.90000000000001</v>
      </c>
      <c r="K226" s="237"/>
      <c r="L226" s="238"/>
      <c r="M226" s="239" t="s">
        <v>1</v>
      </c>
      <c r="N226" s="240" t="s">
        <v>41</v>
      </c>
      <c r="O226" s="227">
        <v>0</v>
      </c>
      <c r="P226" s="227">
        <f>O226*H226</f>
        <v>0</v>
      </c>
      <c r="Q226" s="227">
        <v>0</v>
      </c>
      <c r="R226" s="227">
        <f>Q226*H226</f>
        <v>0</v>
      </c>
      <c r="S226" s="227">
        <v>0</v>
      </c>
      <c r="T226" s="22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229" t="s">
        <v>1096</v>
      </c>
      <c r="AT226" s="229" t="s">
        <v>192</v>
      </c>
      <c r="AU226" s="229" t="s">
        <v>83</v>
      </c>
      <c r="AY226" s="14" t="s">
        <v>158</v>
      </c>
      <c r="BE226" s="230">
        <f>IF(N226="základná",J226,0)</f>
        <v>0</v>
      </c>
      <c r="BF226" s="230">
        <f>IF(N226="znížená",J226,0)</f>
        <v>117.90000000000001</v>
      </c>
      <c r="BG226" s="230">
        <f>IF(N226="zákl. prenesená",J226,0)</f>
        <v>0</v>
      </c>
      <c r="BH226" s="230">
        <f>IF(N226="zníž. prenesená",J226,0)</f>
        <v>0</v>
      </c>
      <c r="BI226" s="230">
        <f>IF(N226="nulová",J226,0)</f>
        <v>0</v>
      </c>
      <c r="BJ226" s="14" t="s">
        <v>166</v>
      </c>
      <c r="BK226" s="230">
        <f>ROUND(I226*H226,2)</f>
        <v>117.90000000000001</v>
      </c>
      <c r="BL226" s="14" t="s">
        <v>1096</v>
      </c>
      <c r="BM226" s="229" t="s">
        <v>530</v>
      </c>
    </row>
    <row r="227" s="2" customFormat="1" ht="21.75" customHeight="1">
      <c r="A227" s="29"/>
      <c r="B227" s="30"/>
      <c r="C227" s="218" t="s">
        <v>545</v>
      </c>
      <c r="D227" s="218" t="s">
        <v>161</v>
      </c>
      <c r="E227" s="219" t="s">
        <v>1137</v>
      </c>
      <c r="F227" s="220" t="s">
        <v>1138</v>
      </c>
      <c r="G227" s="221" t="s">
        <v>288</v>
      </c>
      <c r="H227" s="222">
        <v>69</v>
      </c>
      <c r="I227" s="223">
        <v>0.78000000000000003</v>
      </c>
      <c r="J227" s="223">
        <f>ROUND(I227*H227,2)</f>
        <v>53.82</v>
      </c>
      <c r="K227" s="224"/>
      <c r="L227" s="35"/>
      <c r="M227" s="225" t="s">
        <v>1</v>
      </c>
      <c r="N227" s="226" t="s">
        <v>41</v>
      </c>
      <c r="O227" s="227">
        <v>0</v>
      </c>
      <c r="P227" s="227">
        <f>O227*H227</f>
        <v>0</v>
      </c>
      <c r="Q227" s="227">
        <v>0</v>
      </c>
      <c r="R227" s="227">
        <f>Q227*H227</f>
        <v>0</v>
      </c>
      <c r="S227" s="227">
        <v>0</v>
      </c>
      <c r="T227" s="228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29" t="s">
        <v>1096</v>
      </c>
      <c r="AT227" s="229" t="s">
        <v>161</v>
      </c>
      <c r="AU227" s="229" t="s">
        <v>83</v>
      </c>
      <c r="AY227" s="14" t="s">
        <v>158</v>
      </c>
      <c r="BE227" s="230">
        <f>IF(N227="základná",J227,0)</f>
        <v>0</v>
      </c>
      <c r="BF227" s="230">
        <f>IF(N227="znížená",J227,0)</f>
        <v>53.82</v>
      </c>
      <c r="BG227" s="230">
        <f>IF(N227="zákl. prenesená",J227,0)</f>
        <v>0</v>
      </c>
      <c r="BH227" s="230">
        <f>IF(N227="zníž. prenesená",J227,0)</f>
        <v>0</v>
      </c>
      <c r="BI227" s="230">
        <f>IF(N227="nulová",J227,0)</f>
        <v>0</v>
      </c>
      <c r="BJ227" s="14" t="s">
        <v>166</v>
      </c>
      <c r="BK227" s="230">
        <f>ROUND(I227*H227,2)</f>
        <v>53.82</v>
      </c>
      <c r="BL227" s="14" t="s">
        <v>1096</v>
      </c>
      <c r="BM227" s="229" t="s">
        <v>534</v>
      </c>
    </row>
    <row r="228" s="2" customFormat="1" ht="16.5" customHeight="1">
      <c r="A228" s="29"/>
      <c r="B228" s="30"/>
      <c r="C228" s="231" t="s">
        <v>346</v>
      </c>
      <c r="D228" s="231" t="s">
        <v>192</v>
      </c>
      <c r="E228" s="232" t="s">
        <v>1139</v>
      </c>
      <c r="F228" s="233" t="s">
        <v>1140</v>
      </c>
      <c r="G228" s="234" t="s">
        <v>288</v>
      </c>
      <c r="H228" s="235">
        <v>69</v>
      </c>
      <c r="I228" s="236">
        <v>2.5600000000000001</v>
      </c>
      <c r="J228" s="236">
        <f>ROUND(I228*H228,2)</f>
        <v>176.63999999999999</v>
      </c>
      <c r="K228" s="237"/>
      <c r="L228" s="238"/>
      <c r="M228" s="239" t="s">
        <v>1</v>
      </c>
      <c r="N228" s="240" t="s">
        <v>41</v>
      </c>
      <c r="O228" s="227">
        <v>0</v>
      </c>
      <c r="P228" s="227">
        <f>O228*H228</f>
        <v>0</v>
      </c>
      <c r="Q228" s="227">
        <v>0</v>
      </c>
      <c r="R228" s="227">
        <f>Q228*H228</f>
        <v>0</v>
      </c>
      <c r="S228" s="227">
        <v>0</v>
      </c>
      <c r="T228" s="228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229" t="s">
        <v>1096</v>
      </c>
      <c r="AT228" s="229" t="s">
        <v>192</v>
      </c>
      <c r="AU228" s="229" t="s">
        <v>83</v>
      </c>
      <c r="AY228" s="14" t="s">
        <v>158</v>
      </c>
      <c r="BE228" s="230">
        <f>IF(N228="základná",J228,0)</f>
        <v>0</v>
      </c>
      <c r="BF228" s="230">
        <f>IF(N228="znížená",J228,0)</f>
        <v>176.63999999999999</v>
      </c>
      <c r="BG228" s="230">
        <f>IF(N228="zákl. prenesená",J228,0)</f>
        <v>0</v>
      </c>
      <c r="BH228" s="230">
        <f>IF(N228="zníž. prenesená",J228,0)</f>
        <v>0</v>
      </c>
      <c r="BI228" s="230">
        <f>IF(N228="nulová",J228,0)</f>
        <v>0</v>
      </c>
      <c r="BJ228" s="14" t="s">
        <v>166</v>
      </c>
      <c r="BK228" s="230">
        <f>ROUND(I228*H228,2)</f>
        <v>176.63999999999999</v>
      </c>
      <c r="BL228" s="14" t="s">
        <v>1096</v>
      </c>
      <c r="BM228" s="229" t="s">
        <v>537</v>
      </c>
    </row>
    <row r="229" s="2" customFormat="1" ht="24.15" customHeight="1">
      <c r="A229" s="29"/>
      <c r="B229" s="30"/>
      <c r="C229" s="218" t="s">
        <v>552</v>
      </c>
      <c r="D229" s="218" t="s">
        <v>161</v>
      </c>
      <c r="E229" s="219" t="s">
        <v>1141</v>
      </c>
      <c r="F229" s="220" t="s">
        <v>1142</v>
      </c>
      <c r="G229" s="221" t="s">
        <v>288</v>
      </c>
      <c r="H229" s="222">
        <v>32</v>
      </c>
      <c r="I229" s="223">
        <v>1.1499999999999999</v>
      </c>
      <c r="J229" s="223">
        <f>ROUND(I229*H229,2)</f>
        <v>36.799999999999997</v>
      </c>
      <c r="K229" s="224"/>
      <c r="L229" s="35"/>
      <c r="M229" s="225" t="s">
        <v>1</v>
      </c>
      <c r="N229" s="226" t="s">
        <v>41</v>
      </c>
      <c r="O229" s="227">
        <v>0</v>
      </c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229" t="s">
        <v>1096</v>
      </c>
      <c r="AT229" s="229" t="s">
        <v>161</v>
      </c>
      <c r="AU229" s="229" t="s">
        <v>83</v>
      </c>
      <c r="AY229" s="14" t="s">
        <v>158</v>
      </c>
      <c r="BE229" s="230">
        <f>IF(N229="základná",J229,0)</f>
        <v>0</v>
      </c>
      <c r="BF229" s="230">
        <f>IF(N229="znížená",J229,0)</f>
        <v>36.799999999999997</v>
      </c>
      <c r="BG229" s="230">
        <f>IF(N229="zákl. prenesená",J229,0)</f>
        <v>0</v>
      </c>
      <c r="BH229" s="230">
        <f>IF(N229="zníž. prenesená",J229,0)</f>
        <v>0</v>
      </c>
      <c r="BI229" s="230">
        <f>IF(N229="nulová",J229,0)</f>
        <v>0</v>
      </c>
      <c r="BJ229" s="14" t="s">
        <v>166</v>
      </c>
      <c r="BK229" s="230">
        <f>ROUND(I229*H229,2)</f>
        <v>36.799999999999997</v>
      </c>
      <c r="BL229" s="14" t="s">
        <v>1096</v>
      </c>
      <c r="BM229" s="229" t="s">
        <v>541</v>
      </c>
    </row>
    <row r="230" s="2" customFormat="1" ht="24.15" customHeight="1">
      <c r="A230" s="29"/>
      <c r="B230" s="30"/>
      <c r="C230" s="231" t="s">
        <v>350</v>
      </c>
      <c r="D230" s="231" t="s">
        <v>192</v>
      </c>
      <c r="E230" s="232" t="s">
        <v>1143</v>
      </c>
      <c r="F230" s="233" t="s">
        <v>1144</v>
      </c>
      <c r="G230" s="234" t="s">
        <v>288</v>
      </c>
      <c r="H230" s="235">
        <v>32</v>
      </c>
      <c r="I230" s="236">
        <v>2.7799999999999998</v>
      </c>
      <c r="J230" s="236">
        <f>ROUND(I230*H230,2)</f>
        <v>88.959999999999994</v>
      </c>
      <c r="K230" s="237"/>
      <c r="L230" s="238"/>
      <c r="M230" s="239" t="s">
        <v>1</v>
      </c>
      <c r="N230" s="240" t="s">
        <v>41</v>
      </c>
      <c r="O230" s="227">
        <v>0</v>
      </c>
      <c r="P230" s="227">
        <f>O230*H230</f>
        <v>0</v>
      </c>
      <c r="Q230" s="227">
        <v>0</v>
      </c>
      <c r="R230" s="227">
        <f>Q230*H230</f>
        <v>0</v>
      </c>
      <c r="S230" s="227">
        <v>0</v>
      </c>
      <c r="T230" s="228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29" t="s">
        <v>1096</v>
      </c>
      <c r="AT230" s="229" t="s">
        <v>192</v>
      </c>
      <c r="AU230" s="229" t="s">
        <v>83</v>
      </c>
      <c r="AY230" s="14" t="s">
        <v>158</v>
      </c>
      <c r="BE230" s="230">
        <f>IF(N230="základná",J230,0)</f>
        <v>0</v>
      </c>
      <c r="BF230" s="230">
        <f>IF(N230="znížená",J230,0)</f>
        <v>88.959999999999994</v>
      </c>
      <c r="BG230" s="230">
        <f>IF(N230="zákl. prenesená",J230,0)</f>
        <v>0</v>
      </c>
      <c r="BH230" s="230">
        <f>IF(N230="zníž. prenesená",J230,0)</f>
        <v>0</v>
      </c>
      <c r="BI230" s="230">
        <f>IF(N230="nulová",J230,0)</f>
        <v>0</v>
      </c>
      <c r="BJ230" s="14" t="s">
        <v>166</v>
      </c>
      <c r="BK230" s="230">
        <f>ROUND(I230*H230,2)</f>
        <v>88.959999999999994</v>
      </c>
      <c r="BL230" s="14" t="s">
        <v>1096</v>
      </c>
      <c r="BM230" s="229" t="s">
        <v>544</v>
      </c>
    </row>
    <row r="231" s="2" customFormat="1" ht="37.8" customHeight="1">
      <c r="A231" s="29"/>
      <c r="B231" s="30"/>
      <c r="C231" s="218" t="s">
        <v>559</v>
      </c>
      <c r="D231" s="218" t="s">
        <v>161</v>
      </c>
      <c r="E231" s="219" t="s">
        <v>1145</v>
      </c>
      <c r="F231" s="220" t="s">
        <v>1146</v>
      </c>
      <c r="G231" s="221" t="s">
        <v>170</v>
      </c>
      <c r="H231" s="222">
        <v>1</v>
      </c>
      <c r="I231" s="223">
        <v>92.349999999999994</v>
      </c>
      <c r="J231" s="223">
        <f>ROUND(I231*H231,2)</f>
        <v>92.349999999999994</v>
      </c>
      <c r="K231" s="224"/>
      <c r="L231" s="35"/>
      <c r="M231" s="225" t="s">
        <v>1</v>
      </c>
      <c r="N231" s="226" t="s">
        <v>41</v>
      </c>
      <c r="O231" s="227">
        <v>0</v>
      </c>
      <c r="P231" s="227">
        <f>O231*H231</f>
        <v>0</v>
      </c>
      <c r="Q231" s="227">
        <v>0</v>
      </c>
      <c r="R231" s="227">
        <f>Q231*H231</f>
        <v>0</v>
      </c>
      <c r="S231" s="227">
        <v>0</v>
      </c>
      <c r="T231" s="228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229" t="s">
        <v>1096</v>
      </c>
      <c r="AT231" s="229" t="s">
        <v>161</v>
      </c>
      <c r="AU231" s="229" t="s">
        <v>83</v>
      </c>
      <c r="AY231" s="14" t="s">
        <v>158</v>
      </c>
      <c r="BE231" s="230">
        <f>IF(N231="základná",J231,0)</f>
        <v>0</v>
      </c>
      <c r="BF231" s="230">
        <f>IF(N231="znížená",J231,0)</f>
        <v>92.349999999999994</v>
      </c>
      <c r="BG231" s="230">
        <f>IF(N231="zákl. prenesená",J231,0)</f>
        <v>0</v>
      </c>
      <c r="BH231" s="230">
        <f>IF(N231="zníž. prenesená",J231,0)</f>
        <v>0</v>
      </c>
      <c r="BI231" s="230">
        <f>IF(N231="nulová",J231,0)</f>
        <v>0</v>
      </c>
      <c r="BJ231" s="14" t="s">
        <v>166</v>
      </c>
      <c r="BK231" s="230">
        <f>ROUND(I231*H231,2)</f>
        <v>92.349999999999994</v>
      </c>
      <c r="BL231" s="14" t="s">
        <v>1096</v>
      </c>
      <c r="BM231" s="229" t="s">
        <v>548</v>
      </c>
    </row>
    <row r="232" s="2" customFormat="1" ht="16.5" customHeight="1">
      <c r="A232" s="29"/>
      <c r="B232" s="30"/>
      <c r="C232" s="231" t="s">
        <v>354</v>
      </c>
      <c r="D232" s="231" t="s">
        <v>192</v>
      </c>
      <c r="E232" s="232" t="s">
        <v>1147</v>
      </c>
      <c r="F232" s="233" t="s">
        <v>1148</v>
      </c>
      <c r="G232" s="234" t="s">
        <v>1149</v>
      </c>
      <c r="H232" s="235">
        <v>1</v>
      </c>
      <c r="I232" s="236">
        <v>690.96000000000004</v>
      </c>
      <c r="J232" s="236">
        <f>ROUND(I232*H232,2)</f>
        <v>690.96000000000004</v>
      </c>
      <c r="K232" s="237"/>
      <c r="L232" s="238"/>
      <c r="M232" s="239" t="s">
        <v>1</v>
      </c>
      <c r="N232" s="240" t="s">
        <v>41</v>
      </c>
      <c r="O232" s="227">
        <v>0</v>
      </c>
      <c r="P232" s="227">
        <f>O232*H232</f>
        <v>0</v>
      </c>
      <c r="Q232" s="227">
        <v>0</v>
      </c>
      <c r="R232" s="227">
        <f>Q232*H232</f>
        <v>0</v>
      </c>
      <c r="S232" s="227">
        <v>0</v>
      </c>
      <c r="T232" s="22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229" t="s">
        <v>1096</v>
      </c>
      <c r="AT232" s="229" t="s">
        <v>192</v>
      </c>
      <c r="AU232" s="229" t="s">
        <v>83</v>
      </c>
      <c r="AY232" s="14" t="s">
        <v>158</v>
      </c>
      <c r="BE232" s="230">
        <f>IF(N232="základná",J232,0)</f>
        <v>0</v>
      </c>
      <c r="BF232" s="230">
        <f>IF(N232="znížená",J232,0)</f>
        <v>690.96000000000004</v>
      </c>
      <c r="BG232" s="230">
        <f>IF(N232="zákl. prenesená",J232,0)</f>
        <v>0</v>
      </c>
      <c r="BH232" s="230">
        <f>IF(N232="zníž. prenesená",J232,0)</f>
        <v>0</v>
      </c>
      <c r="BI232" s="230">
        <f>IF(N232="nulová",J232,0)</f>
        <v>0</v>
      </c>
      <c r="BJ232" s="14" t="s">
        <v>166</v>
      </c>
      <c r="BK232" s="230">
        <f>ROUND(I232*H232,2)</f>
        <v>690.96000000000004</v>
      </c>
      <c r="BL232" s="14" t="s">
        <v>1096</v>
      </c>
      <c r="BM232" s="229" t="s">
        <v>551</v>
      </c>
    </row>
    <row r="233" s="2" customFormat="1" ht="16.5" customHeight="1">
      <c r="A233" s="29"/>
      <c r="B233" s="30"/>
      <c r="C233" s="231" t="s">
        <v>566</v>
      </c>
      <c r="D233" s="231" t="s">
        <v>192</v>
      </c>
      <c r="E233" s="232" t="s">
        <v>1150</v>
      </c>
      <c r="F233" s="233" t="s">
        <v>1151</v>
      </c>
      <c r="G233" s="234" t="s">
        <v>170</v>
      </c>
      <c r="H233" s="235">
        <v>1</v>
      </c>
      <c r="I233" s="236">
        <v>162</v>
      </c>
      <c r="J233" s="236">
        <f>ROUND(I233*H233,2)</f>
        <v>162</v>
      </c>
      <c r="K233" s="237"/>
      <c r="L233" s="238"/>
      <c r="M233" s="239" t="s">
        <v>1</v>
      </c>
      <c r="N233" s="240" t="s">
        <v>41</v>
      </c>
      <c r="O233" s="227">
        <v>0</v>
      </c>
      <c r="P233" s="227">
        <f>O233*H233</f>
        <v>0</v>
      </c>
      <c r="Q233" s="227">
        <v>0</v>
      </c>
      <c r="R233" s="227">
        <f>Q233*H233</f>
        <v>0</v>
      </c>
      <c r="S233" s="227">
        <v>0</v>
      </c>
      <c r="T233" s="228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29" t="s">
        <v>1096</v>
      </c>
      <c r="AT233" s="229" t="s">
        <v>192</v>
      </c>
      <c r="AU233" s="229" t="s">
        <v>83</v>
      </c>
      <c r="AY233" s="14" t="s">
        <v>158</v>
      </c>
      <c r="BE233" s="230">
        <f>IF(N233="základná",J233,0)</f>
        <v>0</v>
      </c>
      <c r="BF233" s="230">
        <f>IF(N233="znížená",J233,0)</f>
        <v>162</v>
      </c>
      <c r="BG233" s="230">
        <f>IF(N233="zákl. prenesená",J233,0)</f>
        <v>0</v>
      </c>
      <c r="BH233" s="230">
        <f>IF(N233="zníž. prenesená",J233,0)</f>
        <v>0</v>
      </c>
      <c r="BI233" s="230">
        <f>IF(N233="nulová",J233,0)</f>
        <v>0</v>
      </c>
      <c r="BJ233" s="14" t="s">
        <v>166</v>
      </c>
      <c r="BK233" s="230">
        <f>ROUND(I233*H233,2)</f>
        <v>162</v>
      </c>
      <c r="BL233" s="14" t="s">
        <v>1096</v>
      </c>
      <c r="BM233" s="229" t="s">
        <v>555</v>
      </c>
    </row>
    <row r="234" s="2" customFormat="1" ht="24.15" customHeight="1">
      <c r="A234" s="29"/>
      <c r="B234" s="30"/>
      <c r="C234" s="218" t="s">
        <v>357</v>
      </c>
      <c r="D234" s="218" t="s">
        <v>161</v>
      </c>
      <c r="E234" s="219" t="s">
        <v>1083</v>
      </c>
      <c r="F234" s="220" t="s">
        <v>1084</v>
      </c>
      <c r="G234" s="221" t="s">
        <v>288</v>
      </c>
      <c r="H234" s="222">
        <v>55</v>
      </c>
      <c r="I234" s="223">
        <v>1.19</v>
      </c>
      <c r="J234" s="223">
        <f>ROUND(I234*H234,2)</f>
        <v>65.450000000000003</v>
      </c>
      <c r="K234" s="224"/>
      <c r="L234" s="35"/>
      <c r="M234" s="225" t="s">
        <v>1</v>
      </c>
      <c r="N234" s="226" t="s">
        <v>41</v>
      </c>
      <c r="O234" s="227">
        <v>0</v>
      </c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229" t="s">
        <v>1096</v>
      </c>
      <c r="AT234" s="229" t="s">
        <v>161</v>
      </c>
      <c r="AU234" s="229" t="s">
        <v>83</v>
      </c>
      <c r="AY234" s="14" t="s">
        <v>158</v>
      </c>
      <c r="BE234" s="230">
        <f>IF(N234="základná",J234,0)</f>
        <v>0</v>
      </c>
      <c r="BF234" s="230">
        <f>IF(N234="znížená",J234,0)</f>
        <v>65.450000000000003</v>
      </c>
      <c r="BG234" s="230">
        <f>IF(N234="zákl. prenesená",J234,0)</f>
        <v>0</v>
      </c>
      <c r="BH234" s="230">
        <f>IF(N234="zníž. prenesená",J234,0)</f>
        <v>0</v>
      </c>
      <c r="BI234" s="230">
        <f>IF(N234="nulová",J234,0)</f>
        <v>0</v>
      </c>
      <c r="BJ234" s="14" t="s">
        <v>166</v>
      </c>
      <c r="BK234" s="230">
        <f>ROUND(I234*H234,2)</f>
        <v>65.450000000000003</v>
      </c>
      <c r="BL234" s="14" t="s">
        <v>1096</v>
      </c>
      <c r="BM234" s="229" t="s">
        <v>558</v>
      </c>
    </row>
    <row r="235" s="2" customFormat="1" ht="24.15" customHeight="1">
      <c r="A235" s="29"/>
      <c r="B235" s="30"/>
      <c r="C235" s="231" t="s">
        <v>573</v>
      </c>
      <c r="D235" s="231" t="s">
        <v>192</v>
      </c>
      <c r="E235" s="232" t="s">
        <v>1152</v>
      </c>
      <c r="F235" s="233" t="s">
        <v>1153</v>
      </c>
      <c r="G235" s="234" t="s">
        <v>288</v>
      </c>
      <c r="H235" s="235">
        <v>55</v>
      </c>
      <c r="I235" s="236">
        <v>1.73</v>
      </c>
      <c r="J235" s="236">
        <f>ROUND(I235*H235,2)</f>
        <v>95.150000000000006</v>
      </c>
      <c r="K235" s="237"/>
      <c r="L235" s="238"/>
      <c r="M235" s="239" t="s">
        <v>1</v>
      </c>
      <c r="N235" s="240" t="s">
        <v>41</v>
      </c>
      <c r="O235" s="227">
        <v>0</v>
      </c>
      <c r="P235" s="227">
        <f>O235*H235</f>
        <v>0</v>
      </c>
      <c r="Q235" s="227">
        <v>0</v>
      </c>
      <c r="R235" s="227">
        <f>Q235*H235</f>
        <v>0</v>
      </c>
      <c r="S235" s="227">
        <v>0</v>
      </c>
      <c r="T235" s="228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229" t="s">
        <v>1096</v>
      </c>
      <c r="AT235" s="229" t="s">
        <v>192</v>
      </c>
      <c r="AU235" s="229" t="s">
        <v>83</v>
      </c>
      <c r="AY235" s="14" t="s">
        <v>158</v>
      </c>
      <c r="BE235" s="230">
        <f>IF(N235="základná",J235,0)</f>
        <v>0</v>
      </c>
      <c r="BF235" s="230">
        <f>IF(N235="znížená",J235,0)</f>
        <v>95.150000000000006</v>
      </c>
      <c r="BG235" s="230">
        <f>IF(N235="zákl. prenesená",J235,0)</f>
        <v>0</v>
      </c>
      <c r="BH235" s="230">
        <f>IF(N235="zníž. prenesená",J235,0)</f>
        <v>0</v>
      </c>
      <c r="BI235" s="230">
        <f>IF(N235="nulová",J235,0)</f>
        <v>0</v>
      </c>
      <c r="BJ235" s="14" t="s">
        <v>166</v>
      </c>
      <c r="BK235" s="230">
        <f>ROUND(I235*H235,2)</f>
        <v>95.150000000000006</v>
      </c>
      <c r="BL235" s="14" t="s">
        <v>1096</v>
      </c>
      <c r="BM235" s="229" t="s">
        <v>562</v>
      </c>
    </row>
    <row r="236" s="2" customFormat="1" ht="24.15" customHeight="1">
      <c r="A236" s="29"/>
      <c r="B236" s="30"/>
      <c r="C236" s="218" t="s">
        <v>361</v>
      </c>
      <c r="D236" s="218" t="s">
        <v>161</v>
      </c>
      <c r="E236" s="219" t="s">
        <v>1154</v>
      </c>
      <c r="F236" s="220" t="s">
        <v>1155</v>
      </c>
      <c r="G236" s="221" t="s">
        <v>1156</v>
      </c>
      <c r="H236" s="222">
        <v>0.17999999999999999</v>
      </c>
      <c r="I236" s="223">
        <v>500</v>
      </c>
      <c r="J236" s="223">
        <f>ROUND(I236*H236,2)</f>
        <v>90</v>
      </c>
      <c r="K236" s="224"/>
      <c r="L236" s="35"/>
      <c r="M236" s="225" t="s">
        <v>1</v>
      </c>
      <c r="N236" s="226" t="s">
        <v>41</v>
      </c>
      <c r="O236" s="227">
        <v>0</v>
      </c>
      <c r="P236" s="227">
        <f>O236*H236</f>
        <v>0</v>
      </c>
      <c r="Q236" s="227">
        <v>0</v>
      </c>
      <c r="R236" s="227">
        <f>Q236*H236</f>
        <v>0</v>
      </c>
      <c r="S236" s="227">
        <v>0</v>
      </c>
      <c r="T236" s="228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29" t="s">
        <v>1096</v>
      </c>
      <c r="AT236" s="229" t="s">
        <v>161</v>
      </c>
      <c r="AU236" s="229" t="s">
        <v>83</v>
      </c>
      <c r="AY236" s="14" t="s">
        <v>158</v>
      </c>
      <c r="BE236" s="230">
        <f>IF(N236="základná",J236,0)</f>
        <v>0</v>
      </c>
      <c r="BF236" s="230">
        <f>IF(N236="znížená",J236,0)</f>
        <v>90</v>
      </c>
      <c r="BG236" s="230">
        <f>IF(N236="zákl. prenesená",J236,0)</f>
        <v>0</v>
      </c>
      <c r="BH236" s="230">
        <f>IF(N236="zníž. prenesená",J236,0)</f>
        <v>0</v>
      </c>
      <c r="BI236" s="230">
        <f>IF(N236="nulová",J236,0)</f>
        <v>0</v>
      </c>
      <c r="BJ236" s="14" t="s">
        <v>166</v>
      </c>
      <c r="BK236" s="230">
        <f>ROUND(I236*H236,2)</f>
        <v>90</v>
      </c>
      <c r="BL236" s="14" t="s">
        <v>1096</v>
      </c>
      <c r="BM236" s="229" t="s">
        <v>565</v>
      </c>
    </row>
    <row r="237" s="2" customFormat="1" ht="24.15" customHeight="1">
      <c r="A237" s="29"/>
      <c r="B237" s="30"/>
      <c r="C237" s="218" t="s">
        <v>582</v>
      </c>
      <c r="D237" s="218" t="s">
        <v>161</v>
      </c>
      <c r="E237" s="219" t="s">
        <v>1157</v>
      </c>
      <c r="F237" s="220" t="s">
        <v>1158</v>
      </c>
      <c r="G237" s="221" t="s">
        <v>288</v>
      </c>
      <c r="H237" s="222">
        <v>18</v>
      </c>
      <c r="I237" s="223">
        <v>14.44</v>
      </c>
      <c r="J237" s="223">
        <f>ROUND(I237*H237,2)</f>
        <v>259.92000000000002</v>
      </c>
      <c r="K237" s="224"/>
      <c r="L237" s="35"/>
      <c r="M237" s="225" t="s">
        <v>1</v>
      </c>
      <c r="N237" s="226" t="s">
        <v>41</v>
      </c>
      <c r="O237" s="227">
        <v>0</v>
      </c>
      <c r="P237" s="227">
        <f>O237*H237</f>
        <v>0</v>
      </c>
      <c r="Q237" s="227">
        <v>0</v>
      </c>
      <c r="R237" s="227">
        <f>Q237*H237</f>
        <v>0</v>
      </c>
      <c r="S237" s="227">
        <v>0</v>
      </c>
      <c r="T237" s="228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229" t="s">
        <v>1096</v>
      </c>
      <c r="AT237" s="229" t="s">
        <v>161</v>
      </c>
      <c r="AU237" s="229" t="s">
        <v>83</v>
      </c>
      <c r="AY237" s="14" t="s">
        <v>158</v>
      </c>
      <c r="BE237" s="230">
        <f>IF(N237="základná",J237,0)</f>
        <v>0</v>
      </c>
      <c r="BF237" s="230">
        <f>IF(N237="znížená",J237,0)</f>
        <v>259.92000000000002</v>
      </c>
      <c r="BG237" s="230">
        <f>IF(N237="zákl. prenesená",J237,0)</f>
        <v>0</v>
      </c>
      <c r="BH237" s="230">
        <f>IF(N237="zníž. prenesená",J237,0)</f>
        <v>0</v>
      </c>
      <c r="BI237" s="230">
        <f>IF(N237="nulová",J237,0)</f>
        <v>0</v>
      </c>
      <c r="BJ237" s="14" t="s">
        <v>166</v>
      </c>
      <c r="BK237" s="230">
        <f>ROUND(I237*H237,2)</f>
        <v>259.92000000000002</v>
      </c>
      <c r="BL237" s="14" t="s">
        <v>1096</v>
      </c>
      <c r="BM237" s="229" t="s">
        <v>569</v>
      </c>
    </row>
    <row r="238" s="2" customFormat="1" ht="33" customHeight="1">
      <c r="A238" s="29"/>
      <c r="B238" s="30"/>
      <c r="C238" s="218" t="s">
        <v>364</v>
      </c>
      <c r="D238" s="218" t="s">
        <v>161</v>
      </c>
      <c r="E238" s="219" t="s">
        <v>1159</v>
      </c>
      <c r="F238" s="220" t="s">
        <v>1160</v>
      </c>
      <c r="G238" s="221" t="s">
        <v>288</v>
      </c>
      <c r="H238" s="222">
        <v>18</v>
      </c>
      <c r="I238" s="223">
        <v>3.1000000000000001</v>
      </c>
      <c r="J238" s="223">
        <f>ROUND(I238*H238,2)</f>
        <v>55.799999999999997</v>
      </c>
      <c r="K238" s="224"/>
      <c r="L238" s="35"/>
      <c r="M238" s="241" t="s">
        <v>1</v>
      </c>
      <c r="N238" s="242" t="s">
        <v>41</v>
      </c>
      <c r="O238" s="243">
        <v>0</v>
      </c>
      <c r="P238" s="243">
        <f>O238*H238</f>
        <v>0</v>
      </c>
      <c r="Q238" s="243">
        <v>0</v>
      </c>
      <c r="R238" s="243">
        <f>Q238*H238</f>
        <v>0</v>
      </c>
      <c r="S238" s="243">
        <v>0</v>
      </c>
      <c r="T238" s="244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229" t="s">
        <v>1096</v>
      </c>
      <c r="AT238" s="229" t="s">
        <v>161</v>
      </c>
      <c r="AU238" s="229" t="s">
        <v>83</v>
      </c>
      <c r="AY238" s="14" t="s">
        <v>158</v>
      </c>
      <c r="BE238" s="230">
        <f>IF(N238="základná",J238,0)</f>
        <v>0</v>
      </c>
      <c r="BF238" s="230">
        <f>IF(N238="znížená",J238,0)</f>
        <v>55.799999999999997</v>
      </c>
      <c r="BG238" s="230">
        <f>IF(N238="zákl. prenesená",J238,0)</f>
        <v>0</v>
      </c>
      <c r="BH238" s="230">
        <f>IF(N238="zníž. prenesená",J238,0)</f>
        <v>0</v>
      </c>
      <c r="BI238" s="230">
        <f>IF(N238="nulová",J238,0)</f>
        <v>0</v>
      </c>
      <c r="BJ238" s="14" t="s">
        <v>166</v>
      </c>
      <c r="BK238" s="230">
        <f>ROUND(I238*H238,2)</f>
        <v>55.799999999999997</v>
      </c>
      <c r="BL238" s="14" t="s">
        <v>1096</v>
      </c>
      <c r="BM238" s="229" t="s">
        <v>572</v>
      </c>
    </row>
    <row r="239" s="2" customFormat="1" ht="6.96" customHeight="1">
      <c r="A239" s="29"/>
      <c r="B239" s="62"/>
      <c r="C239" s="63"/>
      <c r="D239" s="63"/>
      <c r="E239" s="63"/>
      <c r="F239" s="63"/>
      <c r="G239" s="63"/>
      <c r="H239" s="63"/>
      <c r="I239" s="63"/>
      <c r="J239" s="63"/>
      <c r="K239" s="63"/>
      <c r="L239" s="35"/>
      <c r="M239" s="29"/>
      <c r="O239" s="29"/>
      <c r="P239" s="29"/>
      <c r="Q239" s="29"/>
      <c r="R239" s="29"/>
      <c r="S239" s="29"/>
      <c r="T239" s="29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</row>
  </sheetData>
  <sheetProtection sheet="1" autoFilter="0" formatColumns="0" formatRows="0" objects="1" scenarios="1" spinCount="100000" saltValue="FN50MSxR7AoW+Rkf7qKpTEtFJKEx0j0H4iZERXnAHefUOm9gXleN6OpfVaLTK4Vq7nNf1mjdjPD3D6hXHNJD/A==" hashValue="nyexgIEPhe8xkg0vWzkiyBz0da9aMVDORbbdlnojyE111xXDlbhhMWWV8f2n7SNh+QyAporudbXG6PMqpbP96Q==" algorithmName="SHA-512" password="CC35"/>
  <autoFilter ref="C120:K238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1161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ROUND(J123, 2)</f>
        <v>22796.07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ROUND((SUM(BE123:BE172)),  2)</f>
        <v>0</v>
      </c>
      <c r="G33" s="152"/>
      <c r="H33" s="152"/>
      <c r="I33" s="153">
        <v>0.20000000000000001</v>
      </c>
      <c r="J33" s="151">
        <f>ROUND(((SUM(BE123:BE172))*I33),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ROUND((SUM(BF123:BF172)),  2)</f>
        <v>22796.07</v>
      </c>
      <c r="G34" s="29"/>
      <c r="H34" s="29"/>
      <c r="I34" s="155">
        <v>0.20000000000000001</v>
      </c>
      <c r="J34" s="154">
        <f>ROUND(((SUM(BF123:BF172))*I34),  2)</f>
        <v>4559.21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ROUND((SUM(BG123:BG172)),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ROUND((SUM(BH123:BH172)),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ROUND((SUM(BI123:BI172)),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27355.279999999999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 xml:space="preserve">04 - SO 01 Ústredné vykurovanie 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J123</f>
        <v>22796.07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868</v>
      </c>
      <c r="E97" s="182"/>
      <c r="F97" s="182"/>
      <c r="G97" s="182"/>
      <c r="H97" s="182"/>
      <c r="I97" s="182"/>
      <c r="J97" s="183">
        <f>J124</f>
        <v>22796.07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130</v>
      </c>
      <c r="E98" s="188"/>
      <c r="F98" s="188"/>
      <c r="G98" s="188"/>
      <c r="H98" s="188"/>
      <c r="I98" s="188"/>
      <c r="J98" s="189">
        <f>J125</f>
        <v>1313.9500000000001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1162</v>
      </c>
      <c r="E99" s="188"/>
      <c r="F99" s="188"/>
      <c r="G99" s="188"/>
      <c r="H99" s="188"/>
      <c r="I99" s="188"/>
      <c r="J99" s="189">
        <f>J129</f>
        <v>6216.8999999999996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1163</v>
      </c>
      <c r="E100" s="188"/>
      <c r="F100" s="188"/>
      <c r="G100" s="188"/>
      <c r="H100" s="188"/>
      <c r="I100" s="188"/>
      <c r="J100" s="189">
        <f>J133</f>
        <v>832.60000000000002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1164</v>
      </c>
      <c r="E101" s="188"/>
      <c r="F101" s="188"/>
      <c r="G101" s="188"/>
      <c r="H101" s="188"/>
      <c r="I101" s="188"/>
      <c r="J101" s="189">
        <f>J137</f>
        <v>5477.3999999999996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5"/>
      <c r="C102" s="186"/>
      <c r="D102" s="187" t="s">
        <v>1165</v>
      </c>
      <c r="E102" s="188"/>
      <c r="F102" s="188"/>
      <c r="G102" s="188"/>
      <c r="H102" s="188"/>
      <c r="I102" s="188"/>
      <c r="J102" s="189">
        <f>J145</f>
        <v>2918.5599999999999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5"/>
      <c r="C103" s="186"/>
      <c r="D103" s="187" t="s">
        <v>1166</v>
      </c>
      <c r="E103" s="188"/>
      <c r="F103" s="188"/>
      <c r="G103" s="188"/>
      <c r="H103" s="188"/>
      <c r="I103" s="188"/>
      <c r="J103" s="189">
        <f>J158</f>
        <v>6036.6599999999999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2" customFormat="1" ht="21.84" customHeight="1">
      <c r="A104" s="29"/>
      <c r="B104" s="30"/>
      <c r="C104" s="31"/>
      <c r="D104" s="31"/>
      <c r="E104" s="31"/>
      <c r="F104" s="31"/>
      <c r="G104" s="31"/>
      <c r="H104" s="31"/>
      <c r="I104" s="31"/>
      <c r="J104" s="31"/>
      <c r="K104" s="31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hidden="1" s="2" customFormat="1" ht="6.96" customHeight="1">
      <c r="A105" s="29"/>
      <c r="B105" s="62"/>
      <c r="C105" s="63"/>
      <c r="D105" s="63"/>
      <c r="E105" s="63"/>
      <c r="F105" s="63"/>
      <c r="G105" s="63"/>
      <c r="H105" s="63"/>
      <c r="I105" s="63"/>
      <c r="J105" s="63"/>
      <c r="K105" s="63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hidden="1"/>
    <row r="107" hidden="1"/>
    <row r="108" hidden="1"/>
    <row r="109" s="2" customFormat="1" ht="6.96" customHeight="1">
      <c r="A109" s="29"/>
      <c r="B109" s="64"/>
      <c r="C109" s="65"/>
      <c r="D109" s="65"/>
      <c r="E109" s="65"/>
      <c r="F109" s="65"/>
      <c r="G109" s="65"/>
      <c r="H109" s="65"/>
      <c r="I109" s="65"/>
      <c r="J109" s="65"/>
      <c r="K109" s="65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24.96" customHeight="1">
      <c r="A110" s="29"/>
      <c r="B110" s="30"/>
      <c r="C110" s="20" t="s">
        <v>144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13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174" t="str">
        <f>E7</f>
        <v>Rekonstrukcia objektu Biovetska 36 Nitra - 1.etapa</v>
      </c>
      <c r="F113" s="26"/>
      <c r="G113" s="26"/>
      <c r="H113" s="26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12" customHeight="1">
      <c r="A114" s="29"/>
      <c r="B114" s="30"/>
      <c r="C114" s="26" t="s">
        <v>116</v>
      </c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6.5" customHeight="1">
      <c r="A115" s="29"/>
      <c r="B115" s="30"/>
      <c r="C115" s="31"/>
      <c r="D115" s="31"/>
      <c r="E115" s="72" t="str">
        <f>E9</f>
        <v xml:space="preserve">04 - SO 01 Ústredné vykurovanie </v>
      </c>
      <c r="F115" s="31"/>
      <c r="G115" s="31"/>
      <c r="H115" s="31"/>
      <c r="I115" s="31"/>
      <c r="J115" s="31"/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12" customHeight="1">
      <c r="A117" s="29"/>
      <c r="B117" s="30"/>
      <c r="C117" s="26" t="s">
        <v>17</v>
      </c>
      <c r="D117" s="31"/>
      <c r="E117" s="31"/>
      <c r="F117" s="23" t="str">
        <f>F12</f>
        <v xml:space="preserve">Biovetská </v>
      </c>
      <c r="G117" s="31"/>
      <c r="H117" s="31"/>
      <c r="I117" s="26" t="s">
        <v>19</v>
      </c>
      <c r="J117" s="75" t="str">
        <f>IF(J12="","",J12)</f>
        <v>19. 12. 2022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25.65" customHeight="1">
      <c r="A119" s="29"/>
      <c r="B119" s="30"/>
      <c r="C119" s="26" t="s">
        <v>21</v>
      </c>
      <c r="D119" s="31"/>
      <c r="E119" s="31"/>
      <c r="F119" s="23" t="str">
        <f>E15</f>
        <v>Mesto Nitra</v>
      </c>
      <c r="G119" s="31"/>
      <c r="H119" s="31"/>
      <c r="I119" s="26" t="s">
        <v>29</v>
      </c>
      <c r="J119" s="27" t="str">
        <f>E21</f>
        <v xml:space="preserve">SOAR - ING. BÁRTA JIŘÍ </v>
      </c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15.15" customHeight="1">
      <c r="A120" s="29"/>
      <c r="B120" s="30"/>
      <c r="C120" s="26" t="s">
        <v>25</v>
      </c>
      <c r="D120" s="31"/>
      <c r="E120" s="31"/>
      <c r="F120" s="23" t="str">
        <f>IF(E18="","",E18)</f>
        <v>PP INVEST, s.r.o.</v>
      </c>
      <c r="G120" s="31"/>
      <c r="H120" s="31"/>
      <c r="I120" s="26" t="s">
        <v>32</v>
      </c>
      <c r="J120" s="27" t="str">
        <f>E24</f>
        <v>Ing. Martin Rusnák</v>
      </c>
      <c r="K120" s="31"/>
      <c r="L120" s="5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0.32" customHeight="1">
      <c r="A121" s="29"/>
      <c r="B121" s="30"/>
      <c r="C121" s="31"/>
      <c r="D121" s="31"/>
      <c r="E121" s="31"/>
      <c r="F121" s="31"/>
      <c r="G121" s="31"/>
      <c r="H121" s="31"/>
      <c r="I121" s="31"/>
      <c r="J121" s="31"/>
      <c r="K121" s="31"/>
      <c r="L121" s="5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11" customFormat="1" ht="29.28" customHeight="1">
      <c r="A122" s="191"/>
      <c r="B122" s="192"/>
      <c r="C122" s="193" t="s">
        <v>145</v>
      </c>
      <c r="D122" s="194" t="s">
        <v>60</v>
      </c>
      <c r="E122" s="194" t="s">
        <v>56</v>
      </c>
      <c r="F122" s="194" t="s">
        <v>57</v>
      </c>
      <c r="G122" s="194" t="s">
        <v>146</v>
      </c>
      <c r="H122" s="194" t="s">
        <v>147</v>
      </c>
      <c r="I122" s="194" t="s">
        <v>148</v>
      </c>
      <c r="J122" s="195" t="s">
        <v>120</v>
      </c>
      <c r="K122" s="196" t="s">
        <v>149</v>
      </c>
      <c r="L122" s="197"/>
      <c r="M122" s="96" t="s">
        <v>1</v>
      </c>
      <c r="N122" s="97" t="s">
        <v>39</v>
      </c>
      <c r="O122" s="97" t="s">
        <v>150</v>
      </c>
      <c r="P122" s="97" t="s">
        <v>151</v>
      </c>
      <c r="Q122" s="97" t="s">
        <v>152</v>
      </c>
      <c r="R122" s="97" t="s">
        <v>153</v>
      </c>
      <c r="S122" s="97" t="s">
        <v>154</v>
      </c>
      <c r="T122" s="98" t="s">
        <v>155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29"/>
      <c r="B123" s="30"/>
      <c r="C123" s="103" t="s">
        <v>121</v>
      </c>
      <c r="D123" s="31"/>
      <c r="E123" s="31"/>
      <c r="F123" s="31"/>
      <c r="G123" s="31"/>
      <c r="H123" s="31"/>
      <c r="I123" s="31"/>
      <c r="J123" s="198">
        <f>BK123</f>
        <v>22796.07</v>
      </c>
      <c r="K123" s="31"/>
      <c r="L123" s="35"/>
      <c r="M123" s="99"/>
      <c r="N123" s="199"/>
      <c r="O123" s="100"/>
      <c r="P123" s="200">
        <f>P124</f>
        <v>0</v>
      </c>
      <c r="Q123" s="100"/>
      <c r="R123" s="200">
        <f>R124</f>
        <v>0</v>
      </c>
      <c r="S123" s="100"/>
      <c r="T123" s="201">
        <f>T124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74</v>
      </c>
      <c r="AU123" s="14" t="s">
        <v>122</v>
      </c>
      <c r="BK123" s="202">
        <f>BK124</f>
        <v>22796.07</v>
      </c>
    </row>
    <row r="124" s="12" customFormat="1" ht="25.92" customHeight="1">
      <c r="A124" s="12"/>
      <c r="B124" s="203"/>
      <c r="C124" s="204"/>
      <c r="D124" s="205" t="s">
        <v>74</v>
      </c>
      <c r="E124" s="206" t="s">
        <v>870</v>
      </c>
      <c r="F124" s="206" t="s">
        <v>419</v>
      </c>
      <c r="G124" s="204"/>
      <c r="H124" s="204"/>
      <c r="I124" s="204"/>
      <c r="J124" s="207">
        <f>BK124</f>
        <v>22796.07</v>
      </c>
      <c r="K124" s="204"/>
      <c r="L124" s="208"/>
      <c r="M124" s="209"/>
      <c r="N124" s="210"/>
      <c r="O124" s="210"/>
      <c r="P124" s="211">
        <f>P125+P129+P133+P137+P145+P158</f>
        <v>0</v>
      </c>
      <c r="Q124" s="210"/>
      <c r="R124" s="211">
        <f>R125+R129+R133+R137+R145+R158</f>
        <v>0</v>
      </c>
      <c r="S124" s="210"/>
      <c r="T124" s="212">
        <f>T125+T129+T133+T137+T145+T158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83</v>
      </c>
      <c r="AT124" s="214" t="s">
        <v>74</v>
      </c>
      <c r="AU124" s="214" t="s">
        <v>75</v>
      </c>
      <c r="AY124" s="213" t="s">
        <v>158</v>
      </c>
      <c r="BK124" s="215">
        <f>BK125+BK129+BK133+BK137+BK145+BK158</f>
        <v>22796.07</v>
      </c>
    </row>
    <row r="125" s="12" customFormat="1" ht="22.8" customHeight="1">
      <c r="A125" s="12"/>
      <c r="B125" s="203"/>
      <c r="C125" s="204"/>
      <c r="D125" s="205" t="s">
        <v>74</v>
      </c>
      <c r="E125" s="216" t="s">
        <v>446</v>
      </c>
      <c r="F125" s="216" t="s">
        <v>447</v>
      </c>
      <c r="G125" s="204"/>
      <c r="H125" s="204"/>
      <c r="I125" s="204"/>
      <c r="J125" s="217">
        <f>BK125</f>
        <v>1313.9500000000001</v>
      </c>
      <c r="K125" s="204"/>
      <c r="L125" s="208"/>
      <c r="M125" s="209"/>
      <c r="N125" s="210"/>
      <c r="O125" s="210"/>
      <c r="P125" s="211">
        <f>SUM(P126:P128)</f>
        <v>0</v>
      </c>
      <c r="Q125" s="210"/>
      <c r="R125" s="211">
        <f>SUM(R126:R128)</f>
        <v>0</v>
      </c>
      <c r="S125" s="210"/>
      <c r="T125" s="212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166</v>
      </c>
      <c r="AT125" s="214" t="s">
        <v>74</v>
      </c>
      <c r="AU125" s="214" t="s">
        <v>83</v>
      </c>
      <c r="AY125" s="213" t="s">
        <v>158</v>
      </c>
      <c r="BK125" s="215">
        <f>SUM(BK126:BK128)</f>
        <v>1313.9500000000001</v>
      </c>
    </row>
    <row r="126" s="2" customFormat="1" ht="21.75" customHeight="1">
      <c r="A126" s="29"/>
      <c r="B126" s="30"/>
      <c r="C126" s="218" t="s">
        <v>83</v>
      </c>
      <c r="D126" s="218" t="s">
        <v>161</v>
      </c>
      <c r="E126" s="219" t="s">
        <v>1167</v>
      </c>
      <c r="F126" s="220" t="s">
        <v>1168</v>
      </c>
      <c r="G126" s="221" t="s">
        <v>288</v>
      </c>
      <c r="H126" s="222">
        <v>238</v>
      </c>
      <c r="I126" s="223">
        <v>3.2200000000000002</v>
      </c>
      <c r="J126" s="223">
        <f>ROUND(I126*H126,2)</f>
        <v>766.36000000000001</v>
      </c>
      <c r="K126" s="224"/>
      <c r="L126" s="35"/>
      <c r="M126" s="225" t="s">
        <v>1</v>
      </c>
      <c r="N126" s="226" t="s">
        <v>41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195</v>
      </c>
      <c r="AT126" s="229" t="s">
        <v>161</v>
      </c>
      <c r="AU126" s="229" t="s">
        <v>166</v>
      </c>
      <c r="AY126" s="14" t="s">
        <v>158</v>
      </c>
      <c r="BE126" s="230">
        <f>IF(N126="základná",J126,0)</f>
        <v>0</v>
      </c>
      <c r="BF126" s="230">
        <f>IF(N126="znížená",J126,0)</f>
        <v>766.36000000000001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166</v>
      </c>
      <c r="BK126" s="230">
        <f>ROUND(I126*H126,2)</f>
        <v>766.36000000000001</v>
      </c>
      <c r="BL126" s="14" t="s">
        <v>195</v>
      </c>
      <c r="BM126" s="229" t="s">
        <v>166</v>
      </c>
    </row>
    <row r="127" s="2" customFormat="1" ht="16.5" customHeight="1">
      <c r="A127" s="29"/>
      <c r="B127" s="30"/>
      <c r="C127" s="231" t="s">
        <v>166</v>
      </c>
      <c r="D127" s="231" t="s">
        <v>192</v>
      </c>
      <c r="E127" s="232" t="s">
        <v>1169</v>
      </c>
      <c r="F127" s="233" t="s">
        <v>1170</v>
      </c>
      <c r="G127" s="234" t="s">
        <v>288</v>
      </c>
      <c r="H127" s="235">
        <v>238</v>
      </c>
      <c r="I127" s="236">
        <v>2.2999999999999998</v>
      </c>
      <c r="J127" s="236">
        <f>ROUND(I127*H127,2)</f>
        <v>547.39999999999998</v>
      </c>
      <c r="K127" s="237"/>
      <c r="L127" s="238"/>
      <c r="M127" s="239" t="s">
        <v>1</v>
      </c>
      <c r="N127" s="240" t="s">
        <v>41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222</v>
      </c>
      <c r="AT127" s="229" t="s">
        <v>192</v>
      </c>
      <c r="AU127" s="229" t="s">
        <v>166</v>
      </c>
      <c r="AY127" s="14" t="s">
        <v>158</v>
      </c>
      <c r="BE127" s="230">
        <f>IF(N127="základná",J127,0)</f>
        <v>0</v>
      </c>
      <c r="BF127" s="230">
        <f>IF(N127="znížená",J127,0)</f>
        <v>547.39999999999998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166</v>
      </c>
      <c r="BK127" s="230">
        <f>ROUND(I127*H127,2)</f>
        <v>547.39999999999998</v>
      </c>
      <c r="BL127" s="14" t="s">
        <v>195</v>
      </c>
      <c r="BM127" s="229" t="s">
        <v>165</v>
      </c>
    </row>
    <row r="128" s="2" customFormat="1" ht="24.15" customHeight="1">
      <c r="A128" s="29"/>
      <c r="B128" s="30"/>
      <c r="C128" s="218" t="s">
        <v>176</v>
      </c>
      <c r="D128" s="218" t="s">
        <v>161</v>
      </c>
      <c r="E128" s="219" t="s">
        <v>466</v>
      </c>
      <c r="F128" s="220" t="s">
        <v>467</v>
      </c>
      <c r="G128" s="221" t="s">
        <v>174</v>
      </c>
      <c r="H128" s="222">
        <v>0.0050000000000000001</v>
      </c>
      <c r="I128" s="223">
        <v>38.539999999999999</v>
      </c>
      <c r="J128" s="223">
        <f>ROUND(I128*H128,2)</f>
        <v>0.19</v>
      </c>
      <c r="K128" s="224"/>
      <c r="L128" s="35"/>
      <c r="M128" s="225" t="s">
        <v>1</v>
      </c>
      <c r="N128" s="226" t="s">
        <v>41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195</v>
      </c>
      <c r="AT128" s="229" t="s">
        <v>161</v>
      </c>
      <c r="AU128" s="229" t="s">
        <v>166</v>
      </c>
      <c r="AY128" s="14" t="s">
        <v>158</v>
      </c>
      <c r="BE128" s="230">
        <f>IF(N128="základná",J128,0)</f>
        <v>0</v>
      </c>
      <c r="BF128" s="230">
        <f>IF(N128="znížená",J128,0)</f>
        <v>0.19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166</v>
      </c>
      <c r="BK128" s="230">
        <f>ROUND(I128*H128,2)</f>
        <v>0.19</v>
      </c>
      <c r="BL128" s="14" t="s">
        <v>195</v>
      </c>
      <c r="BM128" s="229" t="s">
        <v>175</v>
      </c>
    </row>
    <row r="129" s="12" customFormat="1" ht="22.8" customHeight="1">
      <c r="A129" s="12"/>
      <c r="B129" s="203"/>
      <c r="C129" s="204"/>
      <c r="D129" s="205" t="s">
        <v>74</v>
      </c>
      <c r="E129" s="216" t="s">
        <v>1171</v>
      </c>
      <c r="F129" s="216" t="s">
        <v>1172</v>
      </c>
      <c r="G129" s="204"/>
      <c r="H129" s="204"/>
      <c r="I129" s="204"/>
      <c r="J129" s="217">
        <f>BK129</f>
        <v>6216.8999999999996</v>
      </c>
      <c r="K129" s="204"/>
      <c r="L129" s="208"/>
      <c r="M129" s="209"/>
      <c r="N129" s="210"/>
      <c r="O129" s="210"/>
      <c r="P129" s="211">
        <f>SUM(P130:P132)</f>
        <v>0</v>
      </c>
      <c r="Q129" s="210"/>
      <c r="R129" s="211">
        <f>SUM(R130:R132)</f>
        <v>0</v>
      </c>
      <c r="S129" s="210"/>
      <c r="T129" s="212">
        <f>SUM(T130:T132)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166</v>
      </c>
      <c r="AT129" s="214" t="s">
        <v>74</v>
      </c>
      <c r="AU129" s="214" t="s">
        <v>83</v>
      </c>
      <c r="AY129" s="213" t="s">
        <v>158</v>
      </c>
      <c r="BK129" s="215">
        <f>SUM(BK130:BK132)</f>
        <v>6216.8999999999996</v>
      </c>
    </row>
    <row r="130" s="2" customFormat="1" ht="24.15" customHeight="1">
      <c r="A130" s="29"/>
      <c r="B130" s="30"/>
      <c r="C130" s="218" t="s">
        <v>165</v>
      </c>
      <c r="D130" s="218" t="s">
        <v>161</v>
      </c>
      <c r="E130" s="219" t="s">
        <v>1173</v>
      </c>
      <c r="F130" s="220" t="s">
        <v>1174</v>
      </c>
      <c r="G130" s="221" t="s">
        <v>189</v>
      </c>
      <c r="H130" s="222">
        <v>2</v>
      </c>
      <c r="I130" s="223">
        <v>49.450000000000003</v>
      </c>
      <c r="J130" s="223">
        <f>ROUND(I130*H130,2)</f>
        <v>98.900000000000006</v>
      </c>
      <c r="K130" s="224"/>
      <c r="L130" s="35"/>
      <c r="M130" s="225" t="s">
        <v>1</v>
      </c>
      <c r="N130" s="226" t="s">
        <v>41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195</v>
      </c>
      <c r="AT130" s="229" t="s">
        <v>161</v>
      </c>
      <c r="AU130" s="229" t="s">
        <v>166</v>
      </c>
      <c r="AY130" s="14" t="s">
        <v>158</v>
      </c>
      <c r="BE130" s="230">
        <f>IF(N130="základná",J130,0)</f>
        <v>0</v>
      </c>
      <c r="BF130" s="230">
        <f>IF(N130="znížená",J130,0)</f>
        <v>98.900000000000006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166</v>
      </c>
      <c r="BK130" s="230">
        <f>ROUND(I130*H130,2)</f>
        <v>98.900000000000006</v>
      </c>
      <c r="BL130" s="14" t="s">
        <v>195</v>
      </c>
      <c r="BM130" s="229" t="s">
        <v>181</v>
      </c>
    </row>
    <row r="131" s="2" customFormat="1" ht="24.15" customHeight="1">
      <c r="A131" s="29"/>
      <c r="B131" s="30"/>
      <c r="C131" s="218" t="s">
        <v>191</v>
      </c>
      <c r="D131" s="218" t="s">
        <v>161</v>
      </c>
      <c r="E131" s="219" t="s">
        <v>1175</v>
      </c>
      <c r="F131" s="220" t="s">
        <v>1176</v>
      </c>
      <c r="G131" s="221" t="s">
        <v>494</v>
      </c>
      <c r="H131" s="222">
        <v>2</v>
      </c>
      <c r="I131" s="223">
        <v>517.5</v>
      </c>
      <c r="J131" s="223">
        <f>ROUND(I131*H131,2)</f>
        <v>1035</v>
      </c>
      <c r="K131" s="224"/>
      <c r="L131" s="35"/>
      <c r="M131" s="225" t="s">
        <v>1</v>
      </c>
      <c r="N131" s="226" t="s">
        <v>41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195</v>
      </c>
      <c r="AT131" s="229" t="s">
        <v>161</v>
      </c>
      <c r="AU131" s="229" t="s">
        <v>166</v>
      </c>
      <c r="AY131" s="14" t="s">
        <v>158</v>
      </c>
      <c r="BE131" s="230">
        <f>IF(N131="základná",J131,0)</f>
        <v>0</v>
      </c>
      <c r="BF131" s="230">
        <f>IF(N131="znížená",J131,0)</f>
        <v>1035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166</v>
      </c>
      <c r="BK131" s="230">
        <f>ROUND(I131*H131,2)</f>
        <v>1035</v>
      </c>
      <c r="BL131" s="14" t="s">
        <v>195</v>
      </c>
      <c r="BM131" s="229" t="s">
        <v>109</v>
      </c>
    </row>
    <row r="132" s="2" customFormat="1" ht="24.15" customHeight="1">
      <c r="A132" s="29"/>
      <c r="B132" s="30"/>
      <c r="C132" s="231" t="s">
        <v>175</v>
      </c>
      <c r="D132" s="231" t="s">
        <v>192</v>
      </c>
      <c r="E132" s="232" t="s">
        <v>1177</v>
      </c>
      <c r="F132" s="233" t="s">
        <v>1178</v>
      </c>
      <c r="G132" s="234" t="s">
        <v>189</v>
      </c>
      <c r="H132" s="235">
        <v>2</v>
      </c>
      <c r="I132" s="236">
        <v>2541.5</v>
      </c>
      <c r="J132" s="236">
        <f>ROUND(I132*H132,2)</f>
        <v>5083</v>
      </c>
      <c r="K132" s="237"/>
      <c r="L132" s="238"/>
      <c r="M132" s="239" t="s">
        <v>1</v>
      </c>
      <c r="N132" s="240" t="s">
        <v>41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222</v>
      </c>
      <c r="AT132" s="229" t="s">
        <v>192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5083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5083</v>
      </c>
      <c r="BL132" s="14" t="s">
        <v>195</v>
      </c>
      <c r="BM132" s="229" t="s">
        <v>186</v>
      </c>
    </row>
    <row r="133" s="12" customFormat="1" ht="22.8" customHeight="1">
      <c r="A133" s="12"/>
      <c r="B133" s="203"/>
      <c r="C133" s="204"/>
      <c r="D133" s="205" t="s">
        <v>74</v>
      </c>
      <c r="E133" s="216" t="s">
        <v>1179</v>
      </c>
      <c r="F133" s="216" t="s">
        <v>1180</v>
      </c>
      <c r="G133" s="204"/>
      <c r="H133" s="204"/>
      <c r="I133" s="204"/>
      <c r="J133" s="217">
        <f>BK133</f>
        <v>832.60000000000002</v>
      </c>
      <c r="K133" s="204"/>
      <c r="L133" s="208"/>
      <c r="M133" s="209"/>
      <c r="N133" s="210"/>
      <c r="O133" s="210"/>
      <c r="P133" s="211">
        <f>SUM(P134:P136)</f>
        <v>0</v>
      </c>
      <c r="Q133" s="210"/>
      <c r="R133" s="211">
        <f>SUM(R134:R136)</f>
        <v>0</v>
      </c>
      <c r="S133" s="210"/>
      <c r="T133" s="212">
        <f>SUM(T134:T136)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166</v>
      </c>
      <c r="AT133" s="214" t="s">
        <v>74</v>
      </c>
      <c r="AU133" s="214" t="s">
        <v>83</v>
      </c>
      <c r="AY133" s="213" t="s">
        <v>158</v>
      </c>
      <c r="BK133" s="215">
        <f>SUM(BK134:BK136)</f>
        <v>832.60000000000002</v>
      </c>
    </row>
    <row r="134" s="2" customFormat="1" ht="24.15" customHeight="1">
      <c r="A134" s="29"/>
      <c r="B134" s="30"/>
      <c r="C134" s="218" t="s">
        <v>199</v>
      </c>
      <c r="D134" s="218" t="s">
        <v>161</v>
      </c>
      <c r="E134" s="219" t="s">
        <v>1181</v>
      </c>
      <c r="F134" s="220" t="s">
        <v>1182</v>
      </c>
      <c r="G134" s="221" t="s">
        <v>494</v>
      </c>
      <c r="H134" s="222">
        <v>2</v>
      </c>
      <c r="I134" s="223">
        <v>86.25</v>
      </c>
      <c r="J134" s="223">
        <f>ROUND(I134*H134,2)</f>
        <v>172.5</v>
      </c>
      <c r="K134" s="224"/>
      <c r="L134" s="35"/>
      <c r="M134" s="225" t="s">
        <v>1</v>
      </c>
      <c r="N134" s="226" t="s">
        <v>41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195</v>
      </c>
      <c r="AT134" s="229" t="s">
        <v>161</v>
      </c>
      <c r="AU134" s="229" t="s">
        <v>166</v>
      </c>
      <c r="AY134" s="14" t="s">
        <v>158</v>
      </c>
      <c r="BE134" s="230">
        <f>IF(N134="základná",J134,0)</f>
        <v>0</v>
      </c>
      <c r="BF134" s="230">
        <f>IF(N134="znížená",J134,0)</f>
        <v>172.5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166</v>
      </c>
      <c r="BK134" s="230">
        <f>ROUND(I134*H134,2)</f>
        <v>172.5</v>
      </c>
      <c r="BL134" s="14" t="s">
        <v>195</v>
      </c>
      <c r="BM134" s="229" t="s">
        <v>190</v>
      </c>
    </row>
    <row r="135" s="2" customFormat="1" ht="16.5" customHeight="1">
      <c r="A135" s="29"/>
      <c r="B135" s="30"/>
      <c r="C135" s="218" t="s">
        <v>181</v>
      </c>
      <c r="D135" s="218" t="s">
        <v>161</v>
      </c>
      <c r="E135" s="219" t="s">
        <v>1183</v>
      </c>
      <c r="F135" s="220" t="s">
        <v>1184</v>
      </c>
      <c r="G135" s="221" t="s">
        <v>494</v>
      </c>
      <c r="H135" s="222">
        <v>2</v>
      </c>
      <c r="I135" s="223">
        <v>8.0500000000000007</v>
      </c>
      <c r="J135" s="223">
        <f>ROUND(I135*H135,2)</f>
        <v>16.100000000000001</v>
      </c>
      <c r="K135" s="224"/>
      <c r="L135" s="35"/>
      <c r="M135" s="225" t="s">
        <v>1</v>
      </c>
      <c r="N135" s="226" t="s">
        <v>41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195</v>
      </c>
      <c r="AT135" s="229" t="s">
        <v>161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16.100000000000001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16.100000000000001</v>
      </c>
      <c r="BL135" s="14" t="s">
        <v>195</v>
      </c>
      <c r="BM135" s="229" t="s">
        <v>195</v>
      </c>
    </row>
    <row r="136" s="2" customFormat="1" ht="16.5" customHeight="1">
      <c r="A136" s="29"/>
      <c r="B136" s="30"/>
      <c r="C136" s="231" t="s">
        <v>205</v>
      </c>
      <c r="D136" s="231" t="s">
        <v>192</v>
      </c>
      <c r="E136" s="232" t="s">
        <v>1185</v>
      </c>
      <c r="F136" s="233" t="s">
        <v>1186</v>
      </c>
      <c r="G136" s="234" t="s">
        <v>189</v>
      </c>
      <c r="H136" s="235">
        <v>2</v>
      </c>
      <c r="I136" s="236">
        <v>322</v>
      </c>
      <c r="J136" s="236">
        <f>ROUND(I136*H136,2)</f>
        <v>644</v>
      </c>
      <c r="K136" s="237"/>
      <c r="L136" s="238"/>
      <c r="M136" s="239" t="s">
        <v>1</v>
      </c>
      <c r="N136" s="240" t="s">
        <v>41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222</v>
      </c>
      <c r="AT136" s="229" t="s">
        <v>192</v>
      </c>
      <c r="AU136" s="229" t="s">
        <v>166</v>
      </c>
      <c r="AY136" s="14" t="s">
        <v>158</v>
      </c>
      <c r="BE136" s="230">
        <f>IF(N136="základná",J136,0)</f>
        <v>0</v>
      </c>
      <c r="BF136" s="230">
        <f>IF(N136="znížená",J136,0)</f>
        <v>644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166</v>
      </c>
      <c r="BK136" s="230">
        <f>ROUND(I136*H136,2)</f>
        <v>644</v>
      </c>
      <c r="BL136" s="14" t="s">
        <v>195</v>
      </c>
      <c r="BM136" s="229" t="s">
        <v>198</v>
      </c>
    </row>
    <row r="137" s="12" customFormat="1" ht="22.8" customHeight="1">
      <c r="A137" s="12"/>
      <c r="B137" s="203"/>
      <c r="C137" s="204"/>
      <c r="D137" s="205" t="s">
        <v>74</v>
      </c>
      <c r="E137" s="216" t="s">
        <v>1187</v>
      </c>
      <c r="F137" s="216" t="s">
        <v>1188</v>
      </c>
      <c r="G137" s="204"/>
      <c r="H137" s="204"/>
      <c r="I137" s="204"/>
      <c r="J137" s="217">
        <f>BK137</f>
        <v>5477.3999999999996</v>
      </c>
      <c r="K137" s="204"/>
      <c r="L137" s="208"/>
      <c r="M137" s="209"/>
      <c r="N137" s="210"/>
      <c r="O137" s="210"/>
      <c r="P137" s="211">
        <f>SUM(P138:P144)</f>
        <v>0</v>
      </c>
      <c r="Q137" s="210"/>
      <c r="R137" s="211">
        <f>SUM(R138:R144)</f>
        <v>0</v>
      </c>
      <c r="S137" s="210"/>
      <c r="T137" s="212">
        <f>SUM(T138:T144)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166</v>
      </c>
      <c r="AT137" s="214" t="s">
        <v>74</v>
      </c>
      <c r="AU137" s="214" t="s">
        <v>83</v>
      </c>
      <c r="AY137" s="213" t="s">
        <v>158</v>
      </c>
      <c r="BK137" s="215">
        <f>SUM(BK138:BK144)</f>
        <v>5477.3999999999996</v>
      </c>
    </row>
    <row r="138" s="2" customFormat="1" ht="21.75" customHeight="1">
      <c r="A138" s="29"/>
      <c r="B138" s="30"/>
      <c r="C138" s="218" t="s">
        <v>109</v>
      </c>
      <c r="D138" s="218" t="s">
        <v>161</v>
      </c>
      <c r="E138" s="219" t="s">
        <v>1189</v>
      </c>
      <c r="F138" s="220" t="s">
        <v>1190</v>
      </c>
      <c r="G138" s="221" t="s">
        <v>288</v>
      </c>
      <c r="H138" s="222">
        <v>90</v>
      </c>
      <c r="I138" s="223">
        <v>2.0699999999999998</v>
      </c>
      <c r="J138" s="223">
        <f>ROUND(I138*H138,2)</f>
        <v>186.30000000000001</v>
      </c>
      <c r="K138" s="224"/>
      <c r="L138" s="35"/>
      <c r="M138" s="225" t="s">
        <v>1</v>
      </c>
      <c r="N138" s="226" t="s">
        <v>41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195</v>
      </c>
      <c r="AT138" s="229" t="s">
        <v>161</v>
      </c>
      <c r="AU138" s="229" t="s">
        <v>166</v>
      </c>
      <c r="AY138" s="14" t="s">
        <v>158</v>
      </c>
      <c r="BE138" s="230">
        <f>IF(N138="základná",J138,0)</f>
        <v>0</v>
      </c>
      <c r="BF138" s="230">
        <f>IF(N138="znížená",J138,0)</f>
        <v>186.30000000000001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166</v>
      </c>
      <c r="BK138" s="230">
        <f>ROUND(I138*H138,2)</f>
        <v>186.30000000000001</v>
      </c>
      <c r="BL138" s="14" t="s">
        <v>195</v>
      </c>
      <c r="BM138" s="229" t="s">
        <v>7</v>
      </c>
    </row>
    <row r="139" s="2" customFormat="1" ht="24.15" customHeight="1">
      <c r="A139" s="29"/>
      <c r="B139" s="30"/>
      <c r="C139" s="218" t="s">
        <v>112</v>
      </c>
      <c r="D139" s="218" t="s">
        <v>161</v>
      </c>
      <c r="E139" s="219" t="s">
        <v>1191</v>
      </c>
      <c r="F139" s="220" t="s">
        <v>1192</v>
      </c>
      <c r="G139" s="221" t="s">
        <v>288</v>
      </c>
      <c r="H139" s="222">
        <v>20</v>
      </c>
      <c r="I139" s="223">
        <v>17.25</v>
      </c>
      <c r="J139" s="223">
        <f>ROUND(I139*H139,2)</f>
        <v>345</v>
      </c>
      <c r="K139" s="224"/>
      <c r="L139" s="35"/>
      <c r="M139" s="225" t="s">
        <v>1</v>
      </c>
      <c r="N139" s="226" t="s">
        <v>41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195</v>
      </c>
      <c r="AT139" s="229" t="s">
        <v>161</v>
      </c>
      <c r="AU139" s="229" t="s">
        <v>166</v>
      </c>
      <c r="AY139" s="14" t="s">
        <v>158</v>
      </c>
      <c r="BE139" s="230">
        <f>IF(N139="základná",J139,0)</f>
        <v>0</v>
      </c>
      <c r="BF139" s="230">
        <f>IF(N139="znížená",J139,0)</f>
        <v>345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166</v>
      </c>
      <c r="BK139" s="230">
        <f>ROUND(I139*H139,2)</f>
        <v>345</v>
      </c>
      <c r="BL139" s="14" t="s">
        <v>195</v>
      </c>
      <c r="BM139" s="229" t="s">
        <v>204</v>
      </c>
    </row>
    <row r="140" s="2" customFormat="1" ht="24.15" customHeight="1">
      <c r="A140" s="29"/>
      <c r="B140" s="30"/>
      <c r="C140" s="218" t="s">
        <v>186</v>
      </c>
      <c r="D140" s="218" t="s">
        <v>161</v>
      </c>
      <c r="E140" s="219" t="s">
        <v>1193</v>
      </c>
      <c r="F140" s="220" t="s">
        <v>1194</v>
      </c>
      <c r="G140" s="221" t="s">
        <v>288</v>
      </c>
      <c r="H140" s="222">
        <v>68</v>
      </c>
      <c r="I140" s="223">
        <v>18.399999999999999</v>
      </c>
      <c r="J140" s="223">
        <f>ROUND(I140*H140,2)</f>
        <v>1251.2000000000001</v>
      </c>
      <c r="K140" s="224"/>
      <c r="L140" s="35"/>
      <c r="M140" s="225" t="s">
        <v>1</v>
      </c>
      <c r="N140" s="226" t="s">
        <v>41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195</v>
      </c>
      <c r="AT140" s="229" t="s">
        <v>161</v>
      </c>
      <c r="AU140" s="229" t="s">
        <v>166</v>
      </c>
      <c r="AY140" s="14" t="s">
        <v>158</v>
      </c>
      <c r="BE140" s="230">
        <f>IF(N140="základná",J140,0)</f>
        <v>0</v>
      </c>
      <c r="BF140" s="230">
        <f>IF(N140="znížená",J140,0)</f>
        <v>1251.2000000000001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166</v>
      </c>
      <c r="BK140" s="230">
        <f>ROUND(I140*H140,2)</f>
        <v>1251.2000000000001</v>
      </c>
      <c r="BL140" s="14" t="s">
        <v>195</v>
      </c>
      <c r="BM140" s="229" t="s">
        <v>208</v>
      </c>
    </row>
    <row r="141" s="2" customFormat="1" ht="24.15" customHeight="1">
      <c r="A141" s="29"/>
      <c r="B141" s="30"/>
      <c r="C141" s="218" t="s">
        <v>219</v>
      </c>
      <c r="D141" s="218" t="s">
        <v>161</v>
      </c>
      <c r="E141" s="219" t="s">
        <v>1195</v>
      </c>
      <c r="F141" s="220" t="s">
        <v>1196</v>
      </c>
      <c r="G141" s="221" t="s">
        <v>288</v>
      </c>
      <c r="H141" s="222">
        <v>104</v>
      </c>
      <c r="I141" s="223">
        <v>21.850000000000001</v>
      </c>
      <c r="J141" s="223">
        <f>ROUND(I141*H141,2)</f>
        <v>2272.4000000000001</v>
      </c>
      <c r="K141" s="224"/>
      <c r="L141" s="35"/>
      <c r="M141" s="225" t="s">
        <v>1</v>
      </c>
      <c r="N141" s="226" t="s">
        <v>41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195</v>
      </c>
      <c r="AT141" s="229" t="s">
        <v>161</v>
      </c>
      <c r="AU141" s="229" t="s">
        <v>166</v>
      </c>
      <c r="AY141" s="14" t="s">
        <v>158</v>
      </c>
      <c r="BE141" s="230">
        <f>IF(N141="základná",J141,0)</f>
        <v>0</v>
      </c>
      <c r="BF141" s="230">
        <f>IF(N141="znížená",J141,0)</f>
        <v>2272.4000000000001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166</v>
      </c>
      <c r="BK141" s="230">
        <f>ROUND(I141*H141,2)</f>
        <v>2272.4000000000001</v>
      </c>
      <c r="BL141" s="14" t="s">
        <v>195</v>
      </c>
      <c r="BM141" s="229" t="s">
        <v>212</v>
      </c>
    </row>
    <row r="142" s="2" customFormat="1" ht="24.15" customHeight="1">
      <c r="A142" s="29"/>
      <c r="B142" s="30"/>
      <c r="C142" s="218" t="s">
        <v>190</v>
      </c>
      <c r="D142" s="218" t="s">
        <v>161</v>
      </c>
      <c r="E142" s="219" t="s">
        <v>1197</v>
      </c>
      <c r="F142" s="220" t="s">
        <v>1198</v>
      </c>
      <c r="G142" s="221" t="s">
        <v>288</v>
      </c>
      <c r="H142" s="222">
        <v>46</v>
      </c>
      <c r="I142" s="223">
        <v>28.75</v>
      </c>
      <c r="J142" s="223">
        <f>ROUND(I142*H142,2)</f>
        <v>1322.5</v>
      </c>
      <c r="K142" s="224"/>
      <c r="L142" s="35"/>
      <c r="M142" s="225" t="s">
        <v>1</v>
      </c>
      <c r="N142" s="226" t="s">
        <v>41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195</v>
      </c>
      <c r="AT142" s="229" t="s">
        <v>161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1322.5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1322.5</v>
      </c>
      <c r="BL142" s="14" t="s">
        <v>195</v>
      </c>
      <c r="BM142" s="229" t="s">
        <v>215</v>
      </c>
    </row>
    <row r="143" s="2" customFormat="1" ht="16.5" customHeight="1">
      <c r="A143" s="29"/>
      <c r="B143" s="30"/>
      <c r="C143" s="218" t="s">
        <v>226</v>
      </c>
      <c r="D143" s="218" t="s">
        <v>161</v>
      </c>
      <c r="E143" s="219" t="s">
        <v>1199</v>
      </c>
      <c r="F143" s="220" t="s">
        <v>1200</v>
      </c>
      <c r="G143" s="221" t="s">
        <v>288</v>
      </c>
      <c r="H143" s="222">
        <v>80</v>
      </c>
      <c r="I143" s="223">
        <v>1.1499999999999999</v>
      </c>
      <c r="J143" s="223">
        <f>ROUND(I143*H143,2)</f>
        <v>92</v>
      </c>
      <c r="K143" s="224"/>
      <c r="L143" s="35"/>
      <c r="M143" s="225" t="s">
        <v>1</v>
      </c>
      <c r="N143" s="226" t="s">
        <v>41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195</v>
      </c>
      <c r="AT143" s="229" t="s">
        <v>161</v>
      </c>
      <c r="AU143" s="229" t="s">
        <v>166</v>
      </c>
      <c r="AY143" s="14" t="s">
        <v>158</v>
      </c>
      <c r="BE143" s="230">
        <f>IF(N143="základná",J143,0)</f>
        <v>0</v>
      </c>
      <c r="BF143" s="230">
        <f>IF(N143="znížená",J143,0)</f>
        <v>92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166</v>
      </c>
      <c r="BK143" s="230">
        <f>ROUND(I143*H143,2)</f>
        <v>92</v>
      </c>
      <c r="BL143" s="14" t="s">
        <v>195</v>
      </c>
      <c r="BM143" s="229" t="s">
        <v>218</v>
      </c>
    </row>
    <row r="144" s="2" customFormat="1" ht="21.75" customHeight="1">
      <c r="A144" s="29"/>
      <c r="B144" s="30"/>
      <c r="C144" s="218" t="s">
        <v>195</v>
      </c>
      <c r="D144" s="218" t="s">
        <v>161</v>
      </c>
      <c r="E144" s="219" t="s">
        <v>1201</v>
      </c>
      <c r="F144" s="220" t="s">
        <v>1202</v>
      </c>
      <c r="G144" s="221" t="s">
        <v>174</v>
      </c>
      <c r="H144" s="222">
        <v>0.13700000000000001</v>
      </c>
      <c r="I144" s="223">
        <v>58.390000000000001</v>
      </c>
      <c r="J144" s="223">
        <f>ROUND(I144*H144,2)</f>
        <v>8</v>
      </c>
      <c r="K144" s="224"/>
      <c r="L144" s="35"/>
      <c r="M144" s="225" t="s">
        <v>1</v>
      </c>
      <c r="N144" s="226" t="s">
        <v>41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195</v>
      </c>
      <c r="AT144" s="229" t="s">
        <v>161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8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8</v>
      </c>
      <c r="BL144" s="14" t="s">
        <v>195</v>
      </c>
      <c r="BM144" s="229" t="s">
        <v>222</v>
      </c>
    </row>
    <row r="145" s="12" customFormat="1" ht="22.8" customHeight="1">
      <c r="A145" s="12"/>
      <c r="B145" s="203"/>
      <c r="C145" s="204"/>
      <c r="D145" s="205" t="s">
        <v>74</v>
      </c>
      <c r="E145" s="216" t="s">
        <v>1203</v>
      </c>
      <c r="F145" s="216" t="s">
        <v>1204</v>
      </c>
      <c r="G145" s="204"/>
      <c r="H145" s="204"/>
      <c r="I145" s="204"/>
      <c r="J145" s="217">
        <f>BK145</f>
        <v>2918.5599999999999</v>
      </c>
      <c r="K145" s="204"/>
      <c r="L145" s="208"/>
      <c r="M145" s="209"/>
      <c r="N145" s="210"/>
      <c r="O145" s="210"/>
      <c r="P145" s="211">
        <f>SUM(P146:P157)</f>
        <v>0</v>
      </c>
      <c r="Q145" s="210"/>
      <c r="R145" s="211">
        <f>SUM(R146:R157)</f>
        <v>0</v>
      </c>
      <c r="S145" s="210"/>
      <c r="T145" s="212">
        <f>SUM(T146:T157)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166</v>
      </c>
      <c r="AT145" s="214" t="s">
        <v>74</v>
      </c>
      <c r="AU145" s="214" t="s">
        <v>83</v>
      </c>
      <c r="AY145" s="213" t="s">
        <v>158</v>
      </c>
      <c r="BK145" s="215">
        <f>SUM(BK146:BK157)</f>
        <v>2918.5599999999999</v>
      </c>
    </row>
    <row r="146" s="2" customFormat="1" ht="21.75" customHeight="1">
      <c r="A146" s="29"/>
      <c r="B146" s="30"/>
      <c r="C146" s="218" t="s">
        <v>233</v>
      </c>
      <c r="D146" s="218" t="s">
        <v>161</v>
      </c>
      <c r="E146" s="219" t="s">
        <v>1205</v>
      </c>
      <c r="F146" s="220" t="s">
        <v>1206</v>
      </c>
      <c r="G146" s="221" t="s">
        <v>189</v>
      </c>
      <c r="H146" s="222">
        <v>23</v>
      </c>
      <c r="I146" s="223">
        <v>2.2999999999999998</v>
      </c>
      <c r="J146" s="223">
        <f>ROUND(I146*H146,2)</f>
        <v>52.899999999999999</v>
      </c>
      <c r="K146" s="224"/>
      <c r="L146" s="35"/>
      <c r="M146" s="225" t="s">
        <v>1</v>
      </c>
      <c r="N146" s="226" t="s">
        <v>41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195</v>
      </c>
      <c r="AT146" s="229" t="s">
        <v>161</v>
      </c>
      <c r="AU146" s="229" t="s">
        <v>166</v>
      </c>
      <c r="AY146" s="14" t="s">
        <v>158</v>
      </c>
      <c r="BE146" s="230">
        <f>IF(N146="základná",J146,0)</f>
        <v>0</v>
      </c>
      <c r="BF146" s="230">
        <f>IF(N146="znížená",J146,0)</f>
        <v>52.899999999999999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166</v>
      </c>
      <c r="BK146" s="230">
        <f>ROUND(I146*H146,2)</f>
        <v>52.899999999999999</v>
      </c>
      <c r="BL146" s="14" t="s">
        <v>195</v>
      </c>
      <c r="BM146" s="229" t="s">
        <v>225</v>
      </c>
    </row>
    <row r="147" s="2" customFormat="1" ht="24.15" customHeight="1">
      <c r="A147" s="29"/>
      <c r="B147" s="30"/>
      <c r="C147" s="218" t="s">
        <v>198</v>
      </c>
      <c r="D147" s="218" t="s">
        <v>161</v>
      </c>
      <c r="E147" s="219" t="s">
        <v>1207</v>
      </c>
      <c r="F147" s="220" t="s">
        <v>1208</v>
      </c>
      <c r="G147" s="221" t="s">
        <v>189</v>
      </c>
      <c r="H147" s="222">
        <v>2</v>
      </c>
      <c r="I147" s="223">
        <v>112.7</v>
      </c>
      <c r="J147" s="223">
        <f>ROUND(I147*H147,2)</f>
        <v>225.40000000000001</v>
      </c>
      <c r="K147" s="224"/>
      <c r="L147" s="35"/>
      <c r="M147" s="225" t="s">
        <v>1</v>
      </c>
      <c r="N147" s="226" t="s">
        <v>41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195</v>
      </c>
      <c r="AT147" s="229" t="s">
        <v>161</v>
      </c>
      <c r="AU147" s="229" t="s">
        <v>166</v>
      </c>
      <c r="AY147" s="14" t="s">
        <v>158</v>
      </c>
      <c r="BE147" s="230">
        <f>IF(N147="základná",J147,0)</f>
        <v>0</v>
      </c>
      <c r="BF147" s="230">
        <f>IF(N147="znížená",J147,0)</f>
        <v>225.40000000000001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166</v>
      </c>
      <c r="BK147" s="230">
        <f>ROUND(I147*H147,2)</f>
        <v>225.40000000000001</v>
      </c>
      <c r="BL147" s="14" t="s">
        <v>195</v>
      </c>
      <c r="BM147" s="229" t="s">
        <v>229</v>
      </c>
    </row>
    <row r="148" s="2" customFormat="1" ht="24.15" customHeight="1">
      <c r="A148" s="29"/>
      <c r="B148" s="30"/>
      <c r="C148" s="218" t="s">
        <v>240</v>
      </c>
      <c r="D148" s="218" t="s">
        <v>161</v>
      </c>
      <c r="E148" s="219" t="s">
        <v>1209</v>
      </c>
      <c r="F148" s="220" t="s">
        <v>1210</v>
      </c>
      <c r="G148" s="221" t="s">
        <v>189</v>
      </c>
      <c r="H148" s="222">
        <v>23</v>
      </c>
      <c r="I148" s="223">
        <v>29.899999999999999</v>
      </c>
      <c r="J148" s="223">
        <f>ROUND(I148*H148,2)</f>
        <v>687.70000000000005</v>
      </c>
      <c r="K148" s="224"/>
      <c r="L148" s="35"/>
      <c r="M148" s="225" t="s">
        <v>1</v>
      </c>
      <c r="N148" s="226" t="s">
        <v>41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195</v>
      </c>
      <c r="AT148" s="229" t="s">
        <v>161</v>
      </c>
      <c r="AU148" s="229" t="s">
        <v>166</v>
      </c>
      <c r="AY148" s="14" t="s">
        <v>158</v>
      </c>
      <c r="BE148" s="230">
        <f>IF(N148="základná",J148,0)</f>
        <v>0</v>
      </c>
      <c r="BF148" s="230">
        <f>IF(N148="znížená",J148,0)</f>
        <v>687.70000000000005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687.70000000000005</v>
      </c>
      <c r="BL148" s="14" t="s">
        <v>195</v>
      </c>
      <c r="BM148" s="229" t="s">
        <v>232</v>
      </c>
    </row>
    <row r="149" s="2" customFormat="1" ht="16.5" customHeight="1">
      <c r="A149" s="29"/>
      <c r="B149" s="30"/>
      <c r="C149" s="218" t="s">
        <v>7</v>
      </c>
      <c r="D149" s="218" t="s">
        <v>161</v>
      </c>
      <c r="E149" s="219" t="s">
        <v>1211</v>
      </c>
      <c r="F149" s="220" t="s">
        <v>1212</v>
      </c>
      <c r="G149" s="221" t="s">
        <v>189</v>
      </c>
      <c r="H149" s="222">
        <v>40</v>
      </c>
      <c r="I149" s="223">
        <v>16.100000000000001</v>
      </c>
      <c r="J149" s="223">
        <f>ROUND(I149*H149,2)</f>
        <v>644</v>
      </c>
      <c r="K149" s="224"/>
      <c r="L149" s="35"/>
      <c r="M149" s="225" t="s">
        <v>1</v>
      </c>
      <c r="N149" s="226" t="s">
        <v>41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195</v>
      </c>
      <c r="AT149" s="229" t="s">
        <v>161</v>
      </c>
      <c r="AU149" s="229" t="s">
        <v>166</v>
      </c>
      <c r="AY149" s="14" t="s">
        <v>158</v>
      </c>
      <c r="BE149" s="230">
        <f>IF(N149="základná",J149,0)</f>
        <v>0</v>
      </c>
      <c r="BF149" s="230">
        <f>IF(N149="znížená",J149,0)</f>
        <v>644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166</v>
      </c>
      <c r="BK149" s="230">
        <f>ROUND(I149*H149,2)</f>
        <v>644</v>
      </c>
      <c r="BL149" s="14" t="s">
        <v>195</v>
      </c>
      <c r="BM149" s="229" t="s">
        <v>236</v>
      </c>
    </row>
    <row r="150" s="2" customFormat="1" ht="24.15" customHeight="1">
      <c r="A150" s="29"/>
      <c r="B150" s="30"/>
      <c r="C150" s="218" t="s">
        <v>247</v>
      </c>
      <c r="D150" s="218" t="s">
        <v>161</v>
      </c>
      <c r="E150" s="219" t="s">
        <v>1213</v>
      </c>
      <c r="F150" s="220" t="s">
        <v>1214</v>
      </c>
      <c r="G150" s="221" t="s">
        <v>189</v>
      </c>
      <c r="H150" s="222">
        <v>2</v>
      </c>
      <c r="I150" s="223">
        <v>10.35</v>
      </c>
      <c r="J150" s="223">
        <f>ROUND(I150*H150,2)</f>
        <v>20.699999999999999</v>
      </c>
      <c r="K150" s="224"/>
      <c r="L150" s="35"/>
      <c r="M150" s="225" t="s">
        <v>1</v>
      </c>
      <c r="N150" s="226" t="s">
        <v>41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195</v>
      </c>
      <c r="AT150" s="229" t="s">
        <v>161</v>
      </c>
      <c r="AU150" s="229" t="s">
        <v>166</v>
      </c>
      <c r="AY150" s="14" t="s">
        <v>158</v>
      </c>
      <c r="BE150" s="230">
        <f>IF(N150="základná",J150,0)</f>
        <v>0</v>
      </c>
      <c r="BF150" s="230">
        <f>IF(N150="znížená",J150,0)</f>
        <v>20.699999999999999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20.699999999999999</v>
      </c>
      <c r="BL150" s="14" t="s">
        <v>195</v>
      </c>
      <c r="BM150" s="229" t="s">
        <v>239</v>
      </c>
    </row>
    <row r="151" s="2" customFormat="1" ht="24.15" customHeight="1">
      <c r="A151" s="29"/>
      <c r="B151" s="30"/>
      <c r="C151" s="218" t="s">
        <v>204</v>
      </c>
      <c r="D151" s="218" t="s">
        <v>161</v>
      </c>
      <c r="E151" s="219" t="s">
        <v>1215</v>
      </c>
      <c r="F151" s="220" t="s">
        <v>1216</v>
      </c>
      <c r="G151" s="221" t="s">
        <v>189</v>
      </c>
      <c r="H151" s="222">
        <v>23</v>
      </c>
      <c r="I151" s="223">
        <v>12.08</v>
      </c>
      <c r="J151" s="223">
        <f>ROUND(I151*H151,2)</f>
        <v>277.83999999999997</v>
      </c>
      <c r="K151" s="224"/>
      <c r="L151" s="35"/>
      <c r="M151" s="225" t="s">
        <v>1</v>
      </c>
      <c r="N151" s="226" t="s">
        <v>41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195</v>
      </c>
      <c r="AT151" s="229" t="s">
        <v>161</v>
      </c>
      <c r="AU151" s="229" t="s">
        <v>166</v>
      </c>
      <c r="AY151" s="14" t="s">
        <v>158</v>
      </c>
      <c r="BE151" s="230">
        <f>IF(N151="základná",J151,0)</f>
        <v>0</v>
      </c>
      <c r="BF151" s="230">
        <f>IF(N151="znížená",J151,0)</f>
        <v>277.83999999999997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277.83999999999997</v>
      </c>
      <c r="BL151" s="14" t="s">
        <v>195</v>
      </c>
      <c r="BM151" s="229" t="s">
        <v>243</v>
      </c>
    </row>
    <row r="152" s="2" customFormat="1" ht="16.5" customHeight="1">
      <c r="A152" s="29"/>
      <c r="B152" s="30"/>
      <c r="C152" s="218" t="s">
        <v>254</v>
      </c>
      <c r="D152" s="218" t="s">
        <v>161</v>
      </c>
      <c r="E152" s="219" t="s">
        <v>1217</v>
      </c>
      <c r="F152" s="220" t="s">
        <v>1218</v>
      </c>
      <c r="G152" s="221" t="s">
        <v>189</v>
      </c>
      <c r="H152" s="222">
        <v>23</v>
      </c>
      <c r="I152" s="223">
        <v>5.75</v>
      </c>
      <c r="J152" s="223">
        <f>ROUND(I152*H152,2)</f>
        <v>132.25</v>
      </c>
      <c r="K152" s="224"/>
      <c r="L152" s="35"/>
      <c r="M152" s="225" t="s">
        <v>1</v>
      </c>
      <c r="N152" s="226" t="s">
        <v>41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195</v>
      </c>
      <c r="AT152" s="229" t="s">
        <v>161</v>
      </c>
      <c r="AU152" s="229" t="s">
        <v>166</v>
      </c>
      <c r="AY152" s="14" t="s">
        <v>158</v>
      </c>
      <c r="BE152" s="230">
        <f>IF(N152="základná",J152,0)</f>
        <v>0</v>
      </c>
      <c r="BF152" s="230">
        <f>IF(N152="znížená",J152,0)</f>
        <v>132.25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166</v>
      </c>
      <c r="BK152" s="230">
        <f>ROUND(I152*H152,2)</f>
        <v>132.25</v>
      </c>
      <c r="BL152" s="14" t="s">
        <v>195</v>
      </c>
      <c r="BM152" s="229" t="s">
        <v>246</v>
      </c>
    </row>
    <row r="153" s="2" customFormat="1" ht="16.5" customHeight="1">
      <c r="A153" s="29"/>
      <c r="B153" s="30"/>
      <c r="C153" s="218" t="s">
        <v>208</v>
      </c>
      <c r="D153" s="218" t="s">
        <v>161</v>
      </c>
      <c r="E153" s="219" t="s">
        <v>1219</v>
      </c>
      <c r="F153" s="220" t="s">
        <v>1220</v>
      </c>
      <c r="G153" s="221" t="s">
        <v>189</v>
      </c>
      <c r="H153" s="222">
        <v>2</v>
      </c>
      <c r="I153" s="223">
        <v>149.5</v>
      </c>
      <c r="J153" s="223">
        <f>ROUND(I153*H153,2)</f>
        <v>299</v>
      </c>
      <c r="K153" s="224"/>
      <c r="L153" s="35"/>
      <c r="M153" s="225" t="s">
        <v>1</v>
      </c>
      <c r="N153" s="226" t="s">
        <v>41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195</v>
      </c>
      <c r="AT153" s="229" t="s">
        <v>161</v>
      </c>
      <c r="AU153" s="229" t="s">
        <v>166</v>
      </c>
      <c r="AY153" s="14" t="s">
        <v>158</v>
      </c>
      <c r="BE153" s="230">
        <f>IF(N153="základná",J153,0)</f>
        <v>0</v>
      </c>
      <c r="BF153" s="230">
        <f>IF(N153="znížená",J153,0)</f>
        <v>299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166</v>
      </c>
      <c r="BK153" s="230">
        <f>ROUND(I153*H153,2)</f>
        <v>299</v>
      </c>
      <c r="BL153" s="14" t="s">
        <v>195</v>
      </c>
      <c r="BM153" s="229" t="s">
        <v>250</v>
      </c>
    </row>
    <row r="154" s="2" customFormat="1" ht="24.15" customHeight="1">
      <c r="A154" s="29"/>
      <c r="B154" s="30"/>
      <c r="C154" s="218" t="s">
        <v>261</v>
      </c>
      <c r="D154" s="218" t="s">
        <v>161</v>
      </c>
      <c r="E154" s="219" t="s">
        <v>1221</v>
      </c>
      <c r="F154" s="220" t="s">
        <v>1222</v>
      </c>
      <c r="G154" s="221" t="s">
        <v>189</v>
      </c>
      <c r="H154" s="222">
        <v>10</v>
      </c>
      <c r="I154" s="223">
        <v>16.100000000000001</v>
      </c>
      <c r="J154" s="223">
        <f>ROUND(I154*H154,2)</f>
        <v>161</v>
      </c>
      <c r="K154" s="224"/>
      <c r="L154" s="35"/>
      <c r="M154" s="225" t="s">
        <v>1</v>
      </c>
      <c r="N154" s="226" t="s">
        <v>41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195</v>
      </c>
      <c r="AT154" s="229" t="s">
        <v>161</v>
      </c>
      <c r="AU154" s="229" t="s">
        <v>166</v>
      </c>
      <c r="AY154" s="14" t="s">
        <v>158</v>
      </c>
      <c r="BE154" s="230">
        <f>IF(N154="základná",J154,0)</f>
        <v>0</v>
      </c>
      <c r="BF154" s="230">
        <f>IF(N154="znížená",J154,0)</f>
        <v>161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166</v>
      </c>
      <c r="BK154" s="230">
        <f>ROUND(I154*H154,2)</f>
        <v>161</v>
      </c>
      <c r="BL154" s="14" t="s">
        <v>195</v>
      </c>
      <c r="BM154" s="229" t="s">
        <v>253</v>
      </c>
    </row>
    <row r="155" s="2" customFormat="1" ht="21.75" customHeight="1">
      <c r="A155" s="29"/>
      <c r="B155" s="30"/>
      <c r="C155" s="218" t="s">
        <v>212</v>
      </c>
      <c r="D155" s="218" t="s">
        <v>161</v>
      </c>
      <c r="E155" s="219" t="s">
        <v>1223</v>
      </c>
      <c r="F155" s="220" t="s">
        <v>1224</v>
      </c>
      <c r="G155" s="221" t="s">
        <v>189</v>
      </c>
      <c r="H155" s="222">
        <v>80</v>
      </c>
      <c r="I155" s="223">
        <v>3.4500000000000002</v>
      </c>
      <c r="J155" s="223">
        <f>ROUND(I155*H155,2)</f>
        <v>276</v>
      </c>
      <c r="K155" s="224"/>
      <c r="L155" s="35"/>
      <c r="M155" s="225" t="s">
        <v>1</v>
      </c>
      <c r="N155" s="226" t="s">
        <v>41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195</v>
      </c>
      <c r="AT155" s="229" t="s">
        <v>161</v>
      </c>
      <c r="AU155" s="229" t="s">
        <v>166</v>
      </c>
      <c r="AY155" s="14" t="s">
        <v>158</v>
      </c>
      <c r="BE155" s="230">
        <f>IF(N155="základná",J155,0)</f>
        <v>0</v>
      </c>
      <c r="BF155" s="230">
        <f>IF(N155="znížená",J155,0)</f>
        <v>276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166</v>
      </c>
      <c r="BK155" s="230">
        <f>ROUND(I155*H155,2)</f>
        <v>276</v>
      </c>
      <c r="BL155" s="14" t="s">
        <v>195</v>
      </c>
      <c r="BM155" s="229" t="s">
        <v>257</v>
      </c>
    </row>
    <row r="156" s="2" customFormat="1" ht="24.15" customHeight="1">
      <c r="A156" s="29"/>
      <c r="B156" s="30"/>
      <c r="C156" s="218" t="s">
        <v>268</v>
      </c>
      <c r="D156" s="218" t="s">
        <v>161</v>
      </c>
      <c r="E156" s="219" t="s">
        <v>1225</v>
      </c>
      <c r="F156" s="220" t="s">
        <v>1226</v>
      </c>
      <c r="G156" s="221" t="s">
        <v>189</v>
      </c>
      <c r="H156" s="222">
        <v>6</v>
      </c>
      <c r="I156" s="223">
        <v>23.149999999999999</v>
      </c>
      <c r="J156" s="223">
        <f>ROUND(I156*H156,2)</f>
        <v>138.90000000000001</v>
      </c>
      <c r="K156" s="224"/>
      <c r="L156" s="35"/>
      <c r="M156" s="225" t="s">
        <v>1</v>
      </c>
      <c r="N156" s="226" t="s">
        <v>41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195</v>
      </c>
      <c r="AT156" s="229" t="s">
        <v>161</v>
      </c>
      <c r="AU156" s="229" t="s">
        <v>166</v>
      </c>
      <c r="AY156" s="14" t="s">
        <v>158</v>
      </c>
      <c r="BE156" s="230">
        <f>IF(N156="základná",J156,0)</f>
        <v>0</v>
      </c>
      <c r="BF156" s="230">
        <f>IF(N156="znížená",J156,0)</f>
        <v>138.90000000000001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166</v>
      </c>
      <c r="BK156" s="230">
        <f>ROUND(I156*H156,2)</f>
        <v>138.90000000000001</v>
      </c>
      <c r="BL156" s="14" t="s">
        <v>195</v>
      </c>
      <c r="BM156" s="229" t="s">
        <v>260</v>
      </c>
    </row>
    <row r="157" s="2" customFormat="1" ht="21.75" customHeight="1">
      <c r="A157" s="29"/>
      <c r="B157" s="30"/>
      <c r="C157" s="218" t="s">
        <v>215</v>
      </c>
      <c r="D157" s="218" t="s">
        <v>161</v>
      </c>
      <c r="E157" s="219" t="s">
        <v>1227</v>
      </c>
      <c r="F157" s="220" t="s">
        <v>1228</v>
      </c>
      <c r="G157" s="221" t="s">
        <v>174</v>
      </c>
      <c r="H157" s="222">
        <v>0.063</v>
      </c>
      <c r="I157" s="223">
        <v>45.57</v>
      </c>
      <c r="J157" s="223">
        <f>ROUND(I157*H157,2)</f>
        <v>2.8700000000000001</v>
      </c>
      <c r="K157" s="224"/>
      <c r="L157" s="35"/>
      <c r="M157" s="225" t="s">
        <v>1</v>
      </c>
      <c r="N157" s="226" t="s">
        <v>41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195</v>
      </c>
      <c r="AT157" s="229" t="s">
        <v>161</v>
      </c>
      <c r="AU157" s="229" t="s">
        <v>166</v>
      </c>
      <c r="AY157" s="14" t="s">
        <v>158</v>
      </c>
      <c r="BE157" s="230">
        <f>IF(N157="základná",J157,0)</f>
        <v>0</v>
      </c>
      <c r="BF157" s="230">
        <f>IF(N157="znížená",J157,0)</f>
        <v>2.8700000000000001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166</v>
      </c>
      <c r="BK157" s="230">
        <f>ROUND(I157*H157,2)</f>
        <v>2.8700000000000001</v>
      </c>
      <c r="BL157" s="14" t="s">
        <v>195</v>
      </c>
      <c r="BM157" s="229" t="s">
        <v>264</v>
      </c>
    </row>
    <row r="158" s="12" customFormat="1" ht="22.8" customHeight="1">
      <c r="A158" s="12"/>
      <c r="B158" s="203"/>
      <c r="C158" s="204"/>
      <c r="D158" s="205" t="s">
        <v>74</v>
      </c>
      <c r="E158" s="216" t="s">
        <v>1229</v>
      </c>
      <c r="F158" s="216" t="s">
        <v>1230</v>
      </c>
      <c r="G158" s="204"/>
      <c r="H158" s="204"/>
      <c r="I158" s="204"/>
      <c r="J158" s="217">
        <f>BK158</f>
        <v>6036.6599999999999</v>
      </c>
      <c r="K158" s="204"/>
      <c r="L158" s="208"/>
      <c r="M158" s="209"/>
      <c r="N158" s="210"/>
      <c r="O158" s="210"/>
      <c r="P158" s="211">
        <f>SUM(P159:P172)</f>
        <v>0</v>
      </c>
      <c r="Q158" s="210"/>
      <c r="R158" s="211">
        <f>SUM(R159:R172)</f>
        <v>0</v>
      </c>
      <c r="S158" s="210"/>
      <c r="T158" s="212">
        <f>SUM(T159:T172)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3" t="s">
        <v>166</v>
      </c>
      <c r="AT158" s="214" t="s">
        <v>74</v>
      </c>
      <c r="AU158" s="214" t="s">
        <v>83</v>
      </c>
      <c r="AY158" s="213" t="s">
        <v>158</v>
      </c>
      <c r="BK158" s="215">
        <f>SUM(BK159:BK172)</f>
        <v>6036.6599999999999</v>
      </c>
    </row>
    <row r="159" s="2" customFormat="1" ht="21.75" customHeight="1">
      <c r="A159" s="29"/>
      <c r="B159" s="30"/>
      <c r="C159" s="218" t="s">
        <v>275</v>
      </c>
      <c r="D159" s="218" t="s">
        <v>161</v>
      </c>
      <c r="E159" s="219" t="s">
        <v>1231</v>
      </c>
      <c r="F159" s="220" t="s">
        <v>1232</v>
      </c>
      <c r="G159" s="221" t="s">
        <v>164</v>
      </c>
      <c r="H159" s="222">
        <v>3</v>
      </c>
      <c r="I159" s="223">
        <v>2.1899999999999999</v>
      </c>
      <c r="J159" s="223">
        <f>ROUND(I159*H159,2)</f>
        <v>6.5700000000000003</v>
      </c>
      <c r="K159" s="224"/>
      <c r="L159" s="35"/>
      <c r="M159" s="225" t="s">
        <v>1</v>
      </c>
      <c r="N159" s="226" t="s">
        <v>41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195</v>
      </c>
      <c r="AT159" s="229" t="s">
        <v>161</v>
      </c>
      <c r="AU159" s="229" t="s">
        <v>166</v>
      </c>
      <c r="AY159" s="14" t="s">
        <v>158</v>
      </c>
      <c r="BE159" s="230">
        <f>IF(N159="základná",J159,0)</f>
        <v>0</v>
      </c>
      <c r="BF159" s="230">
        <f>IF(N159="znížená",J159,0)</f>
        <v>6.5700000000000003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166</v>
      </c>
      <c r="BK159" s="230">
        <f>ROUND(I159*H159,2)</f>
        <v>6.5700000000000003</v>
      </c>
      <c r="BL159" s="14" t="s">
        <v>195</v>
      </c>
      <c r="BM159" s="229" t="s">
        <v>267</v>
      </c>
    </row>
    <row r="160" s="2" customFormat="1" ht="24.15" customHeight="1">
      <c r="A160" s="29"/>
      <c r="B160" s="30"/>
      <c r="C160" s="218" t="s">
        <v>218</v>
      </c>
      <c r="D160" s="218" t="s">
        <v>161</v>
      </c>
      <c r="E160" s="219" t="s">
        <v>1233</v>
      </c>
      <c r="F160" s="220" t="s">
        <v>1234</v>
      </c>
      <c r="G160" s="221" t="s">
        <v>189</v>
      </c>
      <c r="H160" s="222">
        <v>21</v>
      </c>
      <c r="I160" s="223">
        <v>5.75</v>
      </c>
      <c r="J160" s="223">
        <f>ROUND(I160*H160,2)</f>
        <v>120.75</v>
      </c>
      <c r="K160" s="224"/>
      <c r="L160" s="35"/>
      <c r="M160" s="225" t="s">
        <v>1</v>
      </c>
      <c r="N160" s="226" t="s">
        <v>41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195</v>
      </c>
      <c r="AT160" s="229" t="s">
        <v>161</v>
      </c>
      <c r="AU160" s="229" t="s">
        <v>166</v>
      </c>
      <c r="AY160" s="14" t="s">
        <v>158</v>
      </c>
      <c r="BE160" s="230">
        <f>IF(N160="základná",J160,0)</f>
        <v>0</v>
      </c>
      <c r="BF160" s="230">
        <f>IF(N160="znížená",J160,0)</f>
        <v>120.75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166</v>
      </c>
      <c r="BK160" s="230">
        <f>ROUND(I160*H160,2)</f>
        <v>120.75</v>
      </c>
      <c r="BL160" s="14" t="s">
        <v>195</v>
      </c>
      <c r="BM160" s="229" t="s">
        <v>271</v>
      </c>
    </row>
    <row r="161" s="2" customFormat="1" ht="24.15" customHeight="1">
      <c r="A161" s="29"/>
      <c r="B161" s="30"/>
      <c r="C161" s="218" t="s">
        <v>282</v>
      </c>
      <c r="D161" s="218" t="s">
        <v>161</v>
      </c>
      <c r="E161" s="219" t="s">
        <v>1235</v>
      </c>
      <c r="F161" s="220" t="s">
        <v>1236</v>
      </c>
      <c r="G161" s="221" t="s">
        <v>189</v>
      </c>
      <c r="H161" s="222">
        <v>10</v>
      </c>
      <c r="I161" s="223">
        <v>37.950000000000003</v>
      </c>
      <c r="J161" s="223">
        <f>ROUND(I161*H161,2)</f>
        <v>379.5</v>
      </c>
      <c r="K161" s="224"/>
      <c r="L161" s="35"/>
      <c r="M161" s="225" t="s">
        <v>1</v>
      </c>
      <c r="N161" s="226" t="s">
        <v>41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195</v>
      </c>
      <c r="AT161" s="229" t="s">
        <v>161</v>
      </c>
      <c r="AU161" s="229" t="s">
        <v>166</v>
      </c>
      <c r="AY161" s="14" t="s">
        <v>158</v>
      </c>
      <c r="BE161" s="230">
        <f>IF(N161="základná",J161,0)</f>
        <v>0</v>
      </c>
      <c r="BF161" s="230">
        <f>IF(N161="znížená",J161,0)</f>
        <v>379.5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166</v>
      </c>
      <c r="BK161" s="230">
        <f>ROUND(I161*H161,2)</f>
        <v>379.5</v>
      </c>
      <c r="BL161" s="14" t="s">
        <v>195</v>
      </c>
      <c r="BM161" s="229" t="s">
        <v>274</v>
      </c>
    </row>
    <row r="162" s="2" customFormat="1" ht="24.15" customHeight="1">
      <c r="A162" s="29"/>
      <c r="B162" s="30"/>
      <c r="C162" s="231" t="s">
        <v>222</v>
      </c>
      <c r="D162" s="231" t="s">
        <v>192</v>
      </c>
      <c r="E162" s="232" t="s">
        <v>1237</v>
      </c>
      <c r="F162" s="233" t="s">
        <v>1238</v>
      </c>
      <c r="G162" s="234" t="s">
        <v>189</v>
      </c>
      <c r="H162" s="235">
        <v>4</v>
      </c>
      <c r="I162" s="236">
        <v>181.69999999999999</v>
      </c>
      <c r="J162" s="236">
        <f>ROUND(I162*H162,2)</f>
        <v>726.79999999999995</v>
      </c>
      <c r="K162" s="237"/>
      <c r="L162" s="238"/>
      <c r="M162" s="239" t="s">
        <v>1</v>
      </c>
      <c r="N162" s="240" t="s">
        <v>41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222</v>
      </c>
      <c r="AT162" s="229" t="s">
        <v>192</v>
      </c>
      <c r="AU162" s="229" t="s">
        <v>166</v>
      </c>
      <c r="AY162" s="14" t="s">
        <v>158</v>
      </c>
      <c r="BE162" s="230">
        <f>IF(N162="základná",J162,0)</f>
        <v>0</v>
      </c>
      <c r="BF162" s="230">
        <f>IF(N162="znížená",J162,0)</f>
        <v>726.79999999999995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166</v>
      </c>
      <c r="BK162" s="230">
        <f>ROUND(I162*H162,2)</f>
        <v>726.79999999999995</v>
      </c>
      <c r="BL162" s="14" t="s">
        <v>195</v>
      </c>
      <c r="BM162" s="229" t="s">
        <v>278</v>
      </c>
    </row>
    <row r="163" s="2" customFormat="1" ht="24.15" customHeight="1">
      <c r="A163" s="29"/>
      <c r="B163" s="30"/>
      <c r="C163" s="231" t="s">
        <v>290</v>
      </c>
      <c r="D163" s="231" t="s">
        <v>192</v>
      </c>
      <c r="E163" s="232" t="s">
        <v>1239</v>
      </c>
      <c r="F163" s="233" t="s">
        <v>1240</v>
      </c>
      <c r="G163" s="234" t="s">
        <v>189</v>
      </c>
      <c r="H163" s="235">
        <v>5</v>
      </c>
      <c r="I163" s="236">
        <v>228.84999999999999</v>
      </c>
      <c r="J163" s="236">
        <f>ROUND(I163*H163,2)</f>
        <v>1144.25</v>
      </c>
      <c r="K163" s="237"/>
      <c r="L163" s="238"/>
      <c r="M163" s="239" t="s">
        <v>1</v>
      </c>
      <c r="N163" s="240" t="s">
        <v>41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222</v>
      </c>
      <c r="AT163" s="229" t="s">
        <v>192</v>
      </c>
      <c r="AU163" s="229" t="s">
        <v>166</v>
      </c>
      <c r="AY163" s="14" t="s">
        <v>158</v>
      </c>
      <c r="BE163" s="230">
        <f>IF(N163="základná",J163,0)</f>
        <v>0</v>
      </c>
      <c r="BF163" s="230">
        <f>IF(N163="znížená",J163,0)</f>
        <v>1144.25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166</v>
      </c>
      <c r="BK163" s="230">
        <f>ROUND(I163*H163,2)</f>
        <v>1144.25</v>
      </c>
      <c r="BL163" s="14" t="s">
        <v>195</v>
      </c>
      <c r="BM163" s="229" t="s">
        <v>281</v>
      </c>
    </row>
    <row r="164" s="2" customFormat="1" ht="24.15" customHeight="1">
      <c r="A164" s="29"/>
      <c r="B164" s="30"/>
      <c r="C164" s="231" t="s">
        <v>225</v>
      </c>
      <c r="D164" s="231" t="s">
        <v>192</v>
      </c>
      <c r="E164" s="232" t="s">
        <v>1241</v>
      </c>
      <c r="F164" s="233" t="s">
        <v>1242</v>
      </c>
      <c r="G164" s="234" t="s">
        <v>189</v>
      </c>
      <c r="H164" s="235">
        <v>1</v>
      </c>
      <c r="I164" s="236">
        <v>285.19999999999999</v>
      </c>
      <c r="J164" s="236">
        <f>ROUND(I164*H164,2)</f>
        <v>285.19999999999999</v>
      </c>
      <c r="K164" s="237"/>
      <c r="L164" s="238"/>
      <c r="M164" s="239" t="s">
        <v>1</v>
      </c>
      <c r="N164" s="240" t="s">
        <v>41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222</v>
      </c>
      <c r="AT164" s="229" t="s">
        <v>192</v>
      </c>
      <c r="AU164" s="229" t="s">
        <v>166</v>
      </c>
      <c r="AY164" s="14" t="s">
        <v>158</v>
      </c>
      <c r="BE164" s="230">
        <f>IF(N164="základná",J164,0)</f>
        <v>0</v>
      </c>
      <c r="BF164" s="230">
        <f>IF(N164="znížená",J164,0)</f>
        <v>285.19999999999999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166</v>
      </c>
      <c r="BK164" s="230">
        <f>ROUND(I164*H164,2)</f>
        <v>285.19999999999999</v>
      </c>
      <c r="BL164" s="14" t="s">
        <v>195</v>
      </c>
      <c r="BM164" s="229" t="s">
        <v>285</v>
      </c>
    </row>
    <row r="165" s="2" customFormat="1" ht="24.15" customHeight="1">
      <c r="A165" s="29"/>
      <c r="B165" s="30"/>
      <c r="C165" s="218" t="s">
        <v>298</v>
      </c>
      <c r="D165" s="218" t="s">
        <v>161</v>
      </c>
      <c r="E165" s="219" t="s">
        <v>1243</v>
      </c>
      <c r="F165" s="220" t="s">
        <v>1244</v>
      </c>
      <c r="G165" s="221" t="s">
        <v>189</v>
      </c>
      <c r="H165" s="222">
        <v>9</v>
      </c>
      <c r="I165" s="223">
        <v>39.100000000000001</v>
      </c>
      <c r="J165" s="223">
        <f>ROUND(I165*H165,2)</f>
        <v>351.89999999999998</v>
      </c>
      <c r="K165" s="224"/>
      <c r="L165" s="35"/>
      <c r="M165" s="225" t="s">
        <v>1</v>
      </c>
      <c r="N165" s="226" t="s">
        <v>41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195</v>
      </c>
      <c r="AT165" s="229" t="s">
        <v>161</v>
      </c>
      <c r="AU165" s="229" t="s">
        <v>166</v>
      </c>
      <c r="AY165" s="14" t="s">
        <v>158</v>
      </c>
      <c r="BE165" s="230">
        <f>IF(N165="základná",J165,0)</f>
        <v>0</v>
      </c>
      <c r="BF165" s="230">
        <f>IF(N165="znížená",J165,0)</f>
        <v>351.89999999999998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166</v>
      </c>
      <c r="BK165" s="230">
        <f>ROUND(I165*H165,2)</f>
        <v>351.89999999999998</v>
      </c>
      <c r="BL165" s="14" t="s">
        <v>195</v>
      </c>
      <c r="BM165" s="229" t="s">
        <v>289</v>
      </c>
    </row>
    <row r="166" s="2" customFormat="1" ht="24.15" customHeight="1">
      <c r="A166" s="29"/>
      <c r="B166" s="30"/>
      <c r="C166" s="231" t="s">
        <v>229</v>
      </c>
      <c r="D166" s="231" t="s">
        <v>192</v>
      </c>
      <c r="E166" s="232" t="s">
        <v>1245</v>
      </c>
      <c r="F166" s="233" t="s">
        <v>1246</v>
      </c>
      <c r="G166" s="234" t="s">
        <v>189</v>
      </c>
      <c r="H166" s="235">
        <v>1</v>
      </c>
      <c r="I166" s="236">
        <v>202.40000000000001</v>
      </c>
      <c r="J166" s="236">
        <f>ROUND(I166*H166,2)</f>
        <v>202.40000000000001</v>
      </c>
      <c r="K166" s="237"/>
      <c r="L166" s="238"/>
      <c r="M166" s="239" t="s">
        <v>1</v>
      </c>
      <c r="N166" s="240" t="s">
        <v>41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222</v>
      </c>
      <c r="AT166" s="229" t="s">
        <v>192</v>
      </c>
      <c r="AU166" s="229" t="s">
        <v>166</v>
      </c>
      <c r="AY166" s="14" t="s">
        <v>158</v>
      </c>
      <c r="BE166" s="230">
        <f>IF(N166="základná",J166,0)</f>
        <v>0</v>
      </c>
      <c r="BF166" s="230">
        <f>IF(N166="znížená",J166,0)</f>
        <v>202.40000000000001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166</v>
      </c>
      <c r="BK166" s="230">
        <f>ROUND(I166*H166,2)</f>
        <v>202.40000000000001</v>
      </c>
      <c r="BL166" s="14" t="s">
        <v>195</v>
      </c>
      <c r="BM166" s="229" t="s">
        <v>293</v>
      </c>
    </row>
    <row r="167" s="2" customFormat="1" ht="24.15" customHeight="1">
      <c r="A167" s="29"/>
      <c r="B167" s="30"/>
      <c r="C167" s="231" t="s">
        <v>305</v>
      </c>
      <c r="D167" s="231" t="s">
        <v>192</v>
      </c>
      <c r="E167" s="232" t="s">
        <v>1247</v>
      </c>
      <c r="F167" s="233" t="s">
        <v>1248</v>
      </c>
      <c r="G167" s="234" t="s">
        <v>189</v>
      </c>
      <c r="H167" s="235">
        <v>2</v>
      </c>
      <c r="I167" s="236">
        <v>221.94999999999999</v>
      </c>
      <c r="J167" s="236">
        <f>ROUND(I167*H167,2)</f>
        <v>443.89999999999998</v>
      </c>
      <c r="K167" s="237"/>
      <c r="L167" s="238"/>
      <c r="M167" s="239" t="s">
        <v>1</v>
      </c>
      <c r="N167" s="240" t="s">
        <v>41</v>
      </c>
      <c r="O167" s="227">
        <v>0</v>
      </c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222</v>
      </c>
      <c r="AT167" s="229" t="s">
        <v>192</v>
      </c>
      <c r="AU167" s="229" t="s">
        <v>166</v>
      </c>
      <c r="AY167" s="14" t="s">
        <v>158</v>
      </c>
      <c r="BE167" s="230">
        <f>IF(N167="základná",J167,0)</f>
        <v>0</v>
      </c>
      <c r="BF167" s="230">
        <f>IF(N167="znížená",J167,0)</f>
        <v>443.89999999999998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166</v>
      </c>
      <c r="BK167" s="230">
        <f>ROUND(I167*H167,2)</f>
        <v>443.89999999999998</v>
      </c>
      <c r="BL167" s="14" t="s">
        <v>195</v>
      </c>
      <c r="BM167" s="229" t="s">
        <v>297</v>
      </c>
    </row>
    <row r="168" s="2" customFormat="1" ht="24.15" customHeight="1">
      <c r="A168" s="29"/>
      <c r="B168" s="30"/>
      <c r="C168" s="231" t="s">
        <v>232</v>
      </c>
      <c r="D168" s="231" t="s">
        <v>192</v>
      </c>
      <c r="E168" s="232" t="s">
        <v>1249</v>
      </c>
      <c r="F168" s="233" t="s">
        <v>1250</v>
      </c>
      <c r="G168" s="234" t="s">
        <v>189</v>
      </c>
      <c r="H168" s="235">
        <v>1</v>
      </c>
      <c r="I168" s="236">
        <v>259.89999999999998</v>
      </c>
      <c r="J168" s="236">
        <f>ROUND(I168*H168,2)</f>
        <v>259.89999999999998</v>
      </c>
      <c r="K168" s="237"/>
      <c r="L168" s="238"/>
      <c r="M168" s="239" t="s">
        <v>1</v>
      </c>
      <c r="N168" s="240" t="s">
        <v>41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222</v>
      </c>
      <c r="AT168" s="229" t="s">
        <v>192</v>
      </c>
      <c r="AU168" s="229" t="s">
        <v>166</v>
      </c>
      <c r="AY168" s="14" t="s">
        <v>158</v>
      </c>
      <c r="BE168" s="230">
        <f>IF(N168="základná",J168,0)</f>
        <v>0</v>
      </c>
      <c r="BF168" s="230">
        <f>IF(N168="znížená",J168,0)</f>
        <v>259.89999999999998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166</v>
      </c>
      <c r="BK168" s="230">
        <f>ROUND(I168*H168,2)</f>
        <v>259.89999999999998</v>
      </c>
      <c r="BL168" s="14" t="s">
        <v>195</v>
      </c>
      <c r="BM168" s="229" t="s">
        <v>301</v>
      </c>
    </row>
    <row r="169" s="2" customFormat="1" ht="24.15" customHeight="1">
      <c r="A169" s="29"/>
      <c r="B169" s="30"/>
      <c r="C169" s="231" t="s">
        <v>312</v>
      </c>
      <c r="D169" s="231" t="s">
        <v>192</v>
      </c>
      <c r="E169" s="232" t="s">
        <v>1251</v>
      </c>
      <c r="F169" s="233" t="s">
        <v>1252</v>
      </c>
      <c r="G169" s="234" t="s">
        <v>189</v>
      </c>
      <c r="H169" s="235">
        <v>5</v>
      </c>
      <c r="I169" s="236">
        <v>280.60000000000002</v>
      </c>
      <c r="J169" s="236">
        <f>ROUND(I169*H169,2)</f>
        <v>1403</v>
      </c>
      <c r="K169" s="237"/>
      <c r="L169" s="238"/>
      <c r="M169" s="239" t="s">
        <v>1</v>
      </c>
      <c r="N169" s="240" t="s">
        <v>41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222</v>
      </c>
      <c r="AT169" s="229" t="s">
        <v>192</v>
      </c>
      <c r="AU169" s="229" t="s">
        <v>166</v>
      </c>
      <c r="AY169" s="14" t="s">
        <v>158</v>
      </c>
      <c r="BE169" s="230">
        <f>IF(N169="základná",J169,0)</f>
        <v>0</v>
      </c>
      <c r="BF169" s="230">
        <f>IF(N169="znížená",J169,0)</f>
        <v>1403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166</v>
      </c>
      <c r="BK169" s="230">
        <f>ROUND(I169*H169,2)</f>
        <v>1403</v>
      </c>
      <c r="BL169" s="14" t="s">
        <v>195</v>
      </c>
      <c r="BM169" s="229" t="s">
        <v>304</v>
      </c>
    </row>
    <row r="170" s="2" customFormat="1" ht="21.75" customHeight="1">
      <c r="A170" s="29"/>
      <c r="B170" s="30"/>
      <c r="C170" s="218" t="s">
        <v>236</v>
      </c>
      <c r="D170" s="218" t="s">
        <v>161</v>
      </c>
      <c r="E170" s="219" t="s">
        <v>1253</v>
      </c>
      <c r="F170" s="220" t="s">
        <v>1254</v>
      </c>
      <c r="G170" s="221" t="s">
        <v>494</v>
      </c>
      <c r="H170" s="222">
        <v>1</v>
      </c>
      <c r="I170" s="223">
        <v>138</v>
      </c>
      <c r="J170" s="223">
        <f>ROUND(I170*H170,2)</f>
        <v>138</v>
      </c>
      <c r="K170" s="224"/>
      <c r="L170" s="35"/>
      <c r="M170" s="225" t="s">
        <v>1</v>
      </c>
      <c r="N170" s="226" t="s">
        <v>41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195</v>
      </c>
      <c r="AT170" s="229" t="s">
        <v>161</v>
      </c>
      <c r="AU170" s="229" t="s">
        <v>166</v>
      </c>
      <c r="AY170" s="14" t="s">
        <v>158</v>
      </c>
      <c r="BE170" s="230">
        <f>IF(N170="základná",J170,0)</f>
        <v>0</v>
      </c>
      <c r="BF170" s="230">
        <f>IF(N170="znížená",J170,0)</f>
        <v>138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166</v>
      </c>
      <c r="BK170" s="230">
        <f>ROUND(I170*H170,2)</f>
        <v>138</v>
      </c>
      <c r="BL170" s="14" t="s">
        <v>195</v>
      </c>
      <c r="BM170" s="229" t="s">
        <v>308</v>
      </c>
    </row>
    <row r="171" s="2" customFormat="1" ht="16.5" customHeight="1">
      <c r="A171" s="29"/>
      <c r="B171" s="30"/>
      <c r="C171" s="231" t="s">
        <v>319</v>
      </c>
      <c r="D171" s="231" t="s">
        <v>192</v>
      </c>
      <c r="E171" s="232" t="s">
        <v>1255</v>
      </c>
      <c r="F171" s="233" t="s">
        <v>1256</v>
      </c>
      <c r="G171" s="234" t="s">
        <v>189</v>
      </c>
      <c r="H171" s="235">
        <v>1</v>
      </c>
      <c r="I171" s="236">
        <v>540.5</v>
      </c>
      <c r="J171" s="236">
        <f>ROUND(I171*H171,2)</f>
        <v>540.5</v>
      </c>
      <c r="K171" s="237"/>
      <c r="L171" s="238"/>
      <c r="M171" s="239" t="s">
        <v>1</v>
      </c>
      <c r="N171" s="240" t="s">
        <v>41</v>
      </c>
      <c r="O171" s="227">
        <v>0</v>
      </c>
      <c r="P171" s="227">
        <f>O171*H171</f>
        <v>0</v>
      </c>
      <c r="Q171" s="227">
        <v>0</v>
      </c>
      <c r="R171" s="227">
        <f>Q171*H171</f>
        <v>0</v>
      </c>
      <c r="S171" s="227">
        <v>0</v>
      </c>
      <c r="T171" s="228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222</v>
      </c>
      <c r="AT171" s="229" t="s">
        <v>192</v>
      </c>
      <c r="AU171" s="229" t="s">
        <v>166</v>
      </c>
      <c r="AY171" s="14" t="s">
        <v>158</v>
      </c>
      <c r="BE171" s="230">
        <f>IF(N171="základná",J171,0)</f>
        <v>0</v>
      </c>
      <c r="BF171" s="230">
        <f>IF(N171="znížená",J171,0)</f>
        <v>540.5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166</v>
      </c>
      <c r="BK171" s="230">
        <f>ROUND(I171*H171,2)</f>
        <v>540.5</v>
      </c>
      <c r="BL171" s="14" t="s">
        <v>195</v>
      </c>
      <c r="BM171" s="229" t="s">
        <v>311</v>
      </c>
    </row>
    <row r="172" s="2" customFormat="1" ht="24.15" customHeight="1">
      <c r="A172" s="29"/>
      <c r="B172" s="30"/>
      <c r="C172" s="218" t="s">
        <v>239</v>
      </c>
      <c r="D172" s="218" t="s">
        <v>161</v>
      </c>
      <c r="E172" s="219" t="s">
        <v>1257</v>
      </c>
      <c r="F172" s="220" t="s">
        <v>1258</v>
      </c>
      <c r="G172" s="221" t="s">
        <v>174</v>
      </c>
      <c r="H172" s="222">
        <v>0.63100000000000001</v>
      </c>
      <c r="I172" s="223">
        <v>53.869999999999997</v>
      </c>
      <c r="J172" s="223">
        <f>ROUND(I172*H172,2)</f>
        <v>33.990000000000002</v>
      </c>
      <c r="K172" s="224"/>
      <c r="L172" s="35"/>
      <c r="M172" s="241" t="s">
        <v>1</v>
      </c>
      <c r="N172" s="242" t="s">
        <v>41</v>
      </c>
      <c r="O172" s="243">
        <v>0</v>
      </c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229" t="s">
        <v>195</v>
      </c>
      <c r="AT172" s="229" t="s">
        <v>161</v>
      </c>
      <c r="AU172" s="229" t="s">
        <v>166</v>
      </c>
      <c r="AY172" s="14" t="s">
        <v>158</v>
      </c>
      <c r="BE172" s="230">
        <f>IF(N172="základná",J172,0)</f>
        <v>0</v>
      </c>
      <c r="BF172" s="230">
        <f>IF(N172="znížená",J172,0)</f>
        <v>33.990000000000002</v>
      </c>
      <c r="BG172" s="230">
        <f>IF(N172="zákl. prenesená",J172,0)</f>
        <v>0</v>
      </c>
      <c r="BH172" s="230">
        <f>IF(N172="zníž. prenesená",J172,0)</f>
        <v>0</v>
      </c>
      <c r="BI172" s="230">
        <f>IF(N172="nulová",J172,0)</f>
        <v>0</v>
      </c>
      <c r="BJ172" s="14" t="s">
        <v>166</v>
      </c>
      <c r="BK172" s="230">
        <f>ROUND(I172*H172,2)</f>
        <v>33.990000000000002</v>
      </c>
      <c r="BL172" s="14" t="s">
        <v>195</v>
      </c>
      <c r="BM172" s="229" t="s">
        <v>315</v>
      </c>
    </row>
    <row r="173" s="2" customFormat="1" ht="6.96" customHeight="1">
      <c r="A173" s="29"/>
      <c r="B173" s="62"/>
      <c r="C173" s="63"/>
      <c r="D173" s="63"/>
      <c r="E173" s="63"/>
      <c r="F173" s="63"/>
      <c r="G173" s="63"/>
      <c r="H173" s="63"/>
      <c r="I173" s="63"/>
      <c r="J173" s="63"/>
      <c r="K173" s="63"/>
      <c r="L173" s="35"/>
      <c r="M173" s="29"/>
      <c r="O173" s="29"/>
      <c r="P173" s="29"/>
      <c r="Q173" s="29"/>
      <c r="R173" s="29"/>
      <c r="S173" s="29"/>
      <c r="T173" s="29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</row>
  </sheetData>
  <sheetProtection sheet="1" autoFilter="0" formatColumns="0" formatRows="0" objects="1" scenarios="1" spinCount="100000" saltValue="K59Sli9v4UG3GCxWutxNHb/E0ZnYOPF5ZkEGc4fugCzh8Z5MoHaMfFvVbm58oSvRndK5perpywnSa2qiXsSFOg==" hashValue="LhqtqHp2UiSr/s0E6faZhVU+PtKrdxBLqlG5ZQ5S31qumXK1OOV3LMwO6fUbgWJd2e23jeYeYsUdX1Xo5yOmLg==" algorithmName="SHA-512" password="CC35"/>
  <autoFilter ref="C122:K172"/>
  <mergeCells count="8">
    <mergeCell ref="E7:H7"/>
    <mergeCell ref="E9:H9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1259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ROUND(J118, 2)</f>
        <v>17821.709999999999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ROUND((SUM(BE118:BE135)),  2)</f>
        <v>0</v>
      </c>
      <c r="G33" s="152"/>
      <c r="H33" s="152"/>
      <c r="I33" s="153">
        <v>0.20000000000000001</v>
      </c>
      <c r="J33" s="151">
        <f>ROUND(((SUM(BE118:BE135))*I33),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ROUND((SUM(BF118:BF135)),  2)</f>
        <v>17821.709999999999</v>
      </c>
      <c r="G34" s="29"/>
      <c r="H34" s="29"/>
      <c r="I34" s="155">
        <v>0.20000000000000001</v>
      </c>
      <c r="J34" s="154">
        <f>ROUND(((SUM(BF118:BF135))*I34),  2)</f>
        <v>3564.3400000000001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ROUND((SUM(BG118:BG135)),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ROUND((SUM(BH118:BH135)),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ROUND((SUM(BI118:BI135)),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21386.049999999999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05 - SO 01 Strecha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J118</f>
        <v>17821.709999999999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1260</v>
      </c>
      <c r="E97" s="182"/>
      <c r="F97" s="182"/>
      <c r="G97" s="182"/>
      <c r="H97" s="182"/>
      <c r="I97" s="182"/>
      <c r="J97" s="183">
        <f>J119</f>
        <v>17821.709999999999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1261</v>
      </c>
      <c r="E98" s="188"/>
      <c r="F98" s="188"/>
      <c r="G98" s="188"/>
      <c r="H98" s="188"/>
      <c r="I98" s="188"/>
      <c r="J98" s="189">
        <f>J120</f>
        <v>17821.709999999999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29"/>
      <c r="B99" s="30"/>
      <c r="C99" s="31"/>
      <c r="D99" s="31"/>
      <c r="E99" s="31"/>
      <c r="F99" s="31"/>
      <c r="G99" s="31"/>
      <c r="H99" s="31"/>
      <c r="I99" s="31"/>
      <c r="J99" s="31"/>
      <c r="K99" s="31"/>
      <c r="L99" s="5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hidden="1" s="2" customFormat="1" ht="6.96" customHeight="1">
      <c r="A100" s="29"/>
      <c r="B100" s="62"/>
      <c r="C100" s="63"/>
      <c r="D100" s="63"/>
      <c r="E100" s="63"/>
      <c r="F100" s="63"/>
      <c r="G100" s="63"/>
      <c r="H100" s="63"/>
      <c r="I100" s="63"/>
      <c r="J100" s="63"/>
      <c r="K100" s="63"/>
      <c r="L100" s="5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1" hidden="1"/>
    <row r="102" hidden="1"/>
    <row r="103" hidden="1"/>
    <row r="104" s="2" customFormat="1" ht="6.96" customHeight="1">
      <c r="A104" s="29"/>
      <c r="B104" s="64"/>
      <c r="C104" s="65"/>
      <c r="D104" s="65"/>
      <c r="E104" s="65"/>
      <c r="F104" s="65"/>
      <c r="G104" s="65"/>
      <c r="H104" s="65"/>
      <c r="I104" s="65"/>
      <c r="J104" s="65"/>
      <c r="K104" s="65"/>
      <c r="L104" s="5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24.96" customHeight="1">
      <c r="A105" s="29"/>
      <c r="B105" s="30"/>
      <c r="C105" s="20" t="s">
        <v>144</v>
      </c>
      <c r="D105" s="31"/>
      <c r="E105" s="31"/>
      <c r="F105" s="31"/>
      <c r="G105" s="31"/>
      <c r="H105" s="31"/>
      <c r="I105" s="31"/>
      <c r="J105" s="31"/>
      <c r="K105" s="31"/>
      <c r="L105" s="5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6.96" customHeight="1">
      <c r="A106" s="29"/>
      <c r="B106" s="30"/>
      <c r="C106" s="31"/>
      <c r="D106" s="31"/>
      <c r="E106" s="31"/>
      <c r="F106" s="31"/>
      <c r="G106" s="31"/>
      <c r="H106" s="31"/>
      <c r="I106" s="31"/>
      <c r="J106" s="31"/>
      <c r="K106" s="31"/>
      <c r="L106" s="5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12" customHeight="1">
      <c r="A107" s="29"/>
      <c r="B107" s="30"/>
      <c r="C107" s="26" t="s">
        <v>13</v>
      </c>
      <c r="D107" s="31"/>
      <c r="E107" s="31"/>
      <c r="F107" s="31"/>
      <c r="G107" s="31"/>
      <c r="H107" s="31"/>
      <c r="I107" s="31"/>
      <c r="J107" s="31"/>
      <c r="K107" s="31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6.5" customHeight="1">
      <c r="A108" s="29"/>
      <c r="B108" s="30"/>
      <c r="C108" s="31"/>
      <c r="D108" s="31"/>
      <c r="E108" s="174" t="str">
        <f>E7</f>
        <v>Rekonstrukcia objektu Biovetska 36 Nitra - 1.etapa</v>
      </c>
      <c r="F108" s="26"/>
      <c r="G108" s="26"/>
      <c r="H108" s="26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2" customHeight="1">
      <c r="A109" s="29"/>
      <c r="B109" s="30"/>
      <c r="C109" s="26" t="s">
        <v>116</v>
      </c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6.5" customHeight="1">
      <c r="A110" s="29"/>
      <c r="B110" s="30"/>
      <c r="C110" s="31"/>
      <c r="D110" s="31"/>
      <c r="E110" s="72" t="str">
        <f>E9</f>
        <v>05 - SO 01 Strecha</v>
      </c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6.96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17</v>
      </c>
      <c r="D112" s="31"/>
      <c r="E112" s="31"/>
      <c r="F112" s="23" t="str">
        <f>F12</f>
        <v xml:space="preserve">Biovetská </v>
      </c>
      <c r="G112" s="31"/>
      <c r="H112" s="31"/>
      <c r="I112" s="26" t="s">
        <v>19</v>
      </c>
      <c r="J112" s="75" t="str">
        <f>IF(J12="","",J12)</f>
        <v>19. 12. 2022</v>
      </c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6.96" customHeight="1">
      <c r="A113" s="29"/>
      <c r="B113" s="30"/>
      <c r="C113" s="31"/>
      <c r="D113" s="31"/>
      <c r="E113" s="31"/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25.65" customHeight="1">
      <c r="A114" s="29"/>
      <c r="B114" s="30"/>
      <c r="C114" s="26" t="s">
        <v>21</v>
      </c>
      <c r="D114" s="31"/>
      <c r="E114" s="31"/>
      <c r="F114" s="23" t="str">
        <f>E15</f>
        <v>Mesto Nitra</v>
      </c>
      <c r="G114" s="31"/>
      <c r="H114" s="31"/>
      <c r="I114" s="26" t="s">
        <v>29</v>
      </c>
      <c r="J114" s="27" t="str">
        <f>E21</f>
        <v xml:space="preserve">SOAR - ING. BÁRTA JIŘÍ </v>
      </c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5.15" customHeight="1">
      <c r="A115" s="29"/>
      <c r="B115" s="30"/>
      <c r="C115" s="26" t="s">
        <v>25</v>
      </c>
      <c r="D115" s="31"/>
      <c r="E115" s="31"/>
      <c r="F115" s="23" t="str">
        <f>IF(E18="","",E18)</f>
        <v>PP INVEST, s.r.o.</v>
      </c>
      <c r="G115" s="31"/>
      <c r="H115" s="31"/>
      <c r="I115" s="26" t="s">
        <v>32</v>
      </c>
      <c r="J115" s="27" t="str">
        <f>E24</f>
        <v>Ing. Martin Rusnák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10.32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11" customFormat="1" ht="29.28" customHeight="1">
      <c r="A117" s="191"/>
      <c r="B117" s="192"/>
      <c r="C117" s="193" t="s">
        <v>145</v>
      </c>
      <c r="D117" s="194" t="s">
        <v>60</v>
      </c>
      <c r="E117" s="194" t="s">
        <v>56</v>
      </c>
      <c r="F117" s="194" t="s">
        <v>57</v>
      </c>
      <c r="G117" s="194" t="s">
        <v>146</v>
      </c>
      <c r="H117" s="194" t="s">
        <v>147</v>
      </c>
      <c r="I117" s="194" t="s">
        <v>148</v>
      </c>
      <c r="J117" s="195" t="s">
        <v>120</v>
      </c>
      <c r="K117" s="196" t="s">
        <v>149</v>
      </c>
      <c r="L117" s="197"/>
      <c r="M117" s="96" t="s">
        <v>1</v>
      </c>
      <c r="N117" s="97" t="s">
        <v>39</v>
      </c>
      <c r="O117" s="97" t="s">
        <v>150</v>
      </c>
      <c r="P117" s="97" t="s">
        <v>151</v>
      </c>
      <c r="Q117" s="97" t="s">
        <v>152</v>
      </c>
      <c r="R117" s="97" t="s">
        <v>153</v>
      </c>
      <c r="S117" s="97" t="s">
        <v>154</v>
      </c>
      <c r="T117" s="98" t="s">
        <v>155</v>
      </c>
      <c r="U117" s="191"/>
      <c r="V117" s="191"/>
      <c r="W117" s="191"/>
      <c r="X117" s="191"/>
      <c r="Y117" s="191"/>
      <c r="Z117" s="191"/>
      <c r="AA117" s="191"/>
      <c r="AB117" s="191"/>
      <c r="AC117" s="191"/>
      <c r="AD117" s="191"/>
      <c r="AE117" s="191"/>
    </row>
    <row r="118" s="2" customFormat="1" ht="22.8" customHeight="1">
      <c r="A118" s="29"/>
      <c r="B118" s="30"/>
      <c r="C118" s="103" t="s">
        <v>121</v>
      </c>
      <c r="D118" s="31"/>
      <c r="E118" s="31"/>
      <c r="F118" s="31"/>
      <c r="G118" s="31"/>
      <c r="H118" s="31"/>
      <c r="I118" s="31"/>
      <c r="J118" s="198">
        <f>BK118</f>
        <v>17821.709999999999</v>
      </c>
      <c r="K118" s="31"/>
      <c r="L118" s="35"/>
      <c r="M118" s="99"/>
      <c r="N118" s="199"/>
      <c r="O118" s="100"/>
      <c r="P118" s="200">
        <f>P119</f>
        <v>0</v>
      </c>
      <c r="Q118" s="100"/>
      <c r="R118" s="200">
        <f>R119</f>
        <v>0</v>
      </c>
      <c r="S118" s="100"/>
      <c r="T118" s="201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74</v>
      </c>
      <c r="AU118" s="14" t="s">
        <v>122</v>
      </c>
      <c r="BK118" s="202">
        <f>BK119</f>
        <v>17821.709999999999</v>
      </c>
    </row>
    <row r="119" s="12" customFormat="1" ht="25.92" customHeight="1">
      <c r="A119" s="12"/>
      <c r="B119" s="203"/>
      <c r="C119" s="204"/>
      <c r="D119" s="205" t="s">
        <v>74</v>
      </c>
      <c r="E119" s="206" t="s">
        <v>1262</v>
      </c>
      <c r="F119" s="206" t="s">
        <v>1263</v>
      </c>
      <c r="G119" s="204"/>
      <c r="H119" s="204"/>
      <c r="I119" s="204"/>
      <c r="J119" s="207">
        <f>BK119</f>
        <v>17821.709999999999</v>
      </c>
      <c r="K119" s="204"/>
      <c r="L119" s="208"/>
      <c r="M119" s="209"/>
      <c r="N119" s="210"/>
      <c r="O119" s="210"/>
      <c r="P119" s="211">
        <f>P120</f>
        <v>0</v>
      </c>
      <c r="Q119" s="210"/>
      <c r="R119" s="211">
        <f>R120</f>
        <v>0</v>
      </c>
      <c r="S119" s="210"/>
      <c r="T119" s="212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3" t="s">
        <v>166</v>
      </c>
      <c r="AT119" s="214" t="s">
        <v>74</v>
      </c>
      <c r="AU119" s="214" t="s">
        <v>75</v>
      </c>
      <c r="AY119" s="213" t="s">
        <v>158</v>
      </c>
      <c r="BK119" s="215">
        <f>BK120</f>
        <v>17821.709999999999</v>
      </c>
    </row>
    <row r="120" s="12" customFormat="1" ht="22.8" customHeight="1">
      <c r="A120" s="12"/>
      <c r="B120" s="203"/>
      <c r="C120" s="204"/>
      <c r="D120" s="205" t="s">
        <v>74</v>
      </c>
      <c r="E120" s="216" t="s">
        <v>1264</v>
      </c>
      <c r="F120" s="216" t="s">
        <v>1265</v>
      </c>
      <c r="G120" s="204"/>
      <c r="H120" s="204"/>
      <c r="I120" s="204"/>
      <c r="J120" s="217">
        <f>BK120</f>
        <v>17821.709999999999</v>
      </c>
      <c r="K120" s="204"/>
      <c r="L120" s="208"/>
      <c r="M120" s="209"/>
      <c r="N120" s="210"/>
      <c r="O120" s="210"/>
      <c r="P120" s="211">
        <f>SUM(P121:P135)</f>
        <v>0</v>
      </c>
      <c r="Q120" s="210"/>
      <c r="R120" s="211">
        <f>SUM(R121:R135)</f>
        <v>0</v>
      </c>
      <c r="S120" s="210"/>
      <c r="T120" s="212">
        <f>SUM(T121:T135)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166</v>
      </c>
      <c r="AT120" s="214" t="s">
        <v>74</v>
      </c>
      <c r="AU120" s="214" t="s">
        <v>83</v>
      </c>
      <c r="AY120" s="213" t="s">
        <v>158</v>
      </c>
      <c r="BK120" s="215">
        <f>SUM(BK121:BK135)</f>
        <v>17821.709999999999</v>
      </c>
    </row>
    <row r="121" s="2" customFormat="1" ht="24.15" customHeight="1">
      <c r="A121" s="29"/>
      <c r="B121" s="30"/>
      <c r="C121" s="218" t="s">
        <v>83</v>
      </c>
      <c r="D121" s="218" t="s">
        <v>161</v>
      </c>
      <c r="E121" s="219" t="s">
        <v>1266</v>
      </c>
      <c r="F121" s="220" t="s">
        <v>1267</v>
      </c>
      <c r="G121" s="221" t="s">
        <v>164</v>
      </c>
      <c r="H121" s="222">
        <v>173</v>
      </c>
      <c r="I121" s="223">
        <v>42.549999999999997</v>
      </c>
      <c r="J121" s="223">
        <f>ROUND(I121*H121,2)</f>
        <v>7361.1499999999996</v>
      </c>
      <c r="K121" s="224"/>
      <c r="L121" s="35"/>
      <c r="M121" s="225" t="s">
        <v>1</v>
      </c>
      <c r="N121" s="226" t="s">
        <v>41</v>
      </c>
      <c r="O121" s="227">
        <v>0</v>
      </c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29" t="s">
        <v>195</v>
      </c>
      <c r="AT121" s="229" t="s">
        <v>161</v>
      </c>
      <c r="AU121" s="229" t="s">
        <v>166</v>
      </c>
      <c r="AY121" s="14" t="s">
        <v>158</v>
      </c>
      <c r="BE121" s="230">
        <f>IF(N121="základná",J121,0)</f>
        <v>0</v>
      </c>
      <c r="BF121" s="230">
        <f>IF(N121="znížená",J121,0)</f>
        <v>7361.1499999999996</v>
      </c>
      <c r="BG121" s="230">
        <f>IF(N121="zákl. prenesená",J121,0)</f>
        <v>0</v>
      </c>
      <c r="BH121" s="230">
        <f>IF(N121="zníž. prenesená",J121,0)</f>
        <v>0</v>
      </c>
      <c r="BI121" s="230">
        <f>IF(N121="nulová",J121,0)</f>
        <v>0</v>
      </c>
      <c r="BJ121" s="14" t="s">
        <v>166</v>
      </c>
      <c r="BK121" s="230">
        <f>ROUND(I121*H121,2)</f>
        <v>7361.1499999999996</v>
      </c>
      <c r="BL121" s="14" t="s">
        <v>195</v>
      </c>
      <c r="BM121" s="229" t="s">
        <v>166</v>
      </c>
    </row>
    <row r="122" s="2" customFormat="1" ht="24.15" customHeight="1">
      <c r="A122" s="29"/>
      <c r="B122" s="30"/>
      <c r="C122" s="218" t="s">
        <v>166</v>
      </c>
      <c r="D122" s="218" t="s">
        <v>161</v>
      </c>
      <c r="E122" s="219" t="s">
        <v>1268</v>
      </c>
      <c r="F122" s="220" t="s">
        <v>1269</v>
      </c>
      <c r="G122" s="221" t="s">
        <v>164</v>
      </c>
      <c r="H122" s="222">
        <v>173</v>
      </c>
      <c r="I122" s="223">
        <v>2.6699999999999999</v>
      </c>
      <c r="J122" s="223">
        <f>ROUND(I122*H122,2)</f>
        <v>461.91000000000002</v>
      </c>
      <c r="K122" s="224"/>
      <c r="L122" s="35"/>
      <c r="M122" s="225" t="s">
        <v>1</v>
      </c>
      <c r="N122" s="226" t="s">
        <v>41</v>
      </c>
      <c r="O122" s="227">
        <v>0</v>
      </c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229" t="s">
        <v>195</v>
      </c>
      <c r="AT122" s="229" t="s">
        <v>161</v>
      </c>
      <c r="AU122" s="229" t="s">
        <v>166</v>
      </c>
      <c r="AY122" s="14" t="s">
        <v>158</v>
      </c>
      <c r="BE122" s="230">
        <f>IF(N122="základná",J122,0)</f>
        <v>0</v>
      </c>
      <c r="BF122" s="230">
        <f>IF(N122="znížená",J122,0)</f>
        <v>461.91000000000002</v>
      </c>
      <c r="BG122" s="230">
        <f>IF(N122="zákl. prenesená",J122,0)</f>
        <v>0</v>
      </c>
      <c r="BH122" s="230">
        <f>IF(N122="zníž. prenesená",J122,0)</f>
        <v>0</v>
      </c>
      <c r="BI122" s="230">
        <f>IF(N122="nulová",J122,0)</f>
        <v>0</v>
      </c>
      <c r="BJ122" s="14" t="s">
        <v>166</v>
      </c>
      <c r="BK122" s="230">
        <f>ROUND(I122*H122,2)</f>
        <v>461.91000000000002</v>
      </c>
      <c r="BL122" s="14" t="s">
        <v>195</v>
      </c>
      <c r="BM122" s="229" t="s">
        <v>165</v>
      </c>
    </row>
    <row r="123" s="2" customFormat="1" ht="16.5" customHeight="1">
      <c r="A123" s="29"/>
      <c r="B123" s="30"/>
      <c r="C123" s="218" t="s">
        <v>176</v>
      </c>
      <c r="D123" s="218" t="s">
        <v>161</v>
      </c>
      <c r="E123" s="219" t="s">
        <v>1270</v>
      </c>
      <c r="F123" s="220" t="s">
        <v>1271</v>
      </c>
      <c r="G123" s="221" t="s">
        <v>288</v>
      </c>
      <c r="H123" s="222">
        <v>116</v>
      </c>
      <c r="I123" s="223">
        <v>9.7799999999999994</v>
      </c>
      <c r="J123" s="223">
        <f>ROUND(I123*H123,2)</f>
        <v>1134.48</v>
      </c>
      <c r="K123" s="224"/>
      <c r="L123" s="35"/>
      <c r="M123" s="225" t="s">
        <v>1</v>
      </c>
      <c r="N123" s="226" t="s">
        <v>41</v>
      </c>
      <c r="O123" s="227">
        <v>0</v>
      </c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29" t="s">
        <v>195</v>
      </c>
      <c r="AT123" s="229" t="s">
        <v>161</v>
      </c>
      <c r="AU123" s="229" t="s">
        <v>166</v>
      </c>
      <c r="AY123" s="14" t="s">
        <v>158</v>
      </c>
      <c r="BE123" s="230">
        <f>IF(N123="základná",J123,0)</f>
        <v>0</v>
      </c>
      <c r="BF123" s="230">
        <f>IF(N123="znížená",J123,0)</f>
        <v>1134.48</v>
      </c>
      <c r="BG123" s="230">
        <f>IF(N123="zákl. prenesená",J123,0)</f>
        <v>0</v>
      </c>
      <c r="BH123" s="230">
        <f>IF(N123="zníž. prenesená",J123,0)</f>
        <v>0</v>
      </c>
      <c r="BI123" s="230">
        <f>IF(N123="nulová",J123,0)</f>
        <v>0</v>
      </c>
      <c r="BJ123" s="14" t="s">
        <v>166</v>
      </c>
      <c r="BK123" s="230">
        <f>ROUND(I123*H123,2)</f>
        <v>1134.48</v>
      </c>
      <c r="BL123" s="14" t="s">
        <v>195</v>
      </c>
      <c r="BM123" s="229" t="s">
        <v>175</v>
      </c>
    </row>
    <row r="124" s="2" customFormat="1" ht="16.5" customHeight="1">
      <c r="A124" s="29"/>
      <c r="B124" s="30"/>
      <c r="C124" s="218" t="s">
        <v>165</v>
      </c>
      <c r="D124" s="218" t="s">
        <v>161</v>
      </c>
      <c r="E124" s="219" t="s">
        <v>1272</v>
      </c>
      <c r="F124" s="220" t="s">
        <v>1273</v>
      </c>
      <c r="G124" s="221" t="s">
        <v>170</v>
      </c>
      <c r="H124" s="222">
        <v>450</v>
      </c>
      <c r="I124" s="223">
        <v>2.2999999999999998</v>
      </c>
      <c r="J124" s="223">
        <f>ROUND(I124*H124,2)</f>
        <v>1035</v>
      </c>
      <c r="K124" s="224"/>
      <c r="L124" s="35"/>
      <c r="M124" s="225" t="s">
        <v>1</v>
      </c>
      <c r="N124" s="226" t="s">
        <v>41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195</v>
      </c>
      <c r="AT124" s="229" t="s">
        <v>161</v>
      </c>
      <c r="AU124" s="229" t="s">
        <v>166</v>
      </c>
      <c r="AY124" s="14" t="s">
        <v>158</v>
      </c>
      <c r="BE124" s="230">
        <f>IF(N124="základná",J124,0)</f>
        <v>0</v>
      </c>
      <c r="BF124" s="230">
        <f>IF(N124="znížená",J124,0)</f>
        <v>1035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166</v>
      </c>
      <c r="BK124" s="230">
        <f>ROUND(I124*H124,2)</f>
        <v>1035</v>
      </c>
      <c r="BL124" s="14" t="s">
        <v>195</v>
      </c>
      <c r="BM124" s="229" t="s">
        <v>181</v>
      </c>
    </row>
    <row r="125" s="2" customFormat="1" ht="16.5" customHeight="1">
      <c r="A125" s="29"/>
      <c r="B125" s="30"/>
      <c r="C125" s="218" t="s">
        <v>191</v>
      </c>
      <c r="D125" s="218" t="s">
        <v>161</v>
      </c>
      <c r="E125" s="219" t="s">
        <v>1274</v>
      </c>
      <c r="F125" s="220" t="s">
        <v>1275</v>
      </c>
      <c r="G125" s="221" t="s">
        <v>164</v>
      </c>
      <c r="H125" s="222">
        <v>72</v>
      </c>
      <c r="I125" s="223">
        <v>4.3700000000000001</v>
      </c>
      <c r="J125" s="223">
        <f>ROUND(I125*H125,2)</f>
        <v>314.63999999999999</v>
      </c>
      <c r="K125" s="224"/>
      <c r="L125" s="35"/>
      <c r="M125" s="225" t="s">
        <v>1</v>
      </c>
      <c r="N125" s="226" t="s">
        <v>41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195</v>
      </c>
      <c r="AT125" s="229" t="s">
        <v>161</v>
      </c>
      <c r="AU125" s="229" t="s">
        <v>166</v>
      </c>
      <c r="AY125" s="14" t="s">
        <v>158</v>
      </c>
      <c r="BE125" s="230">
        <f>IF(N125="základná",J125,0)</f>
        <v>0</v>
      </c>
      <c r="BF125" s="230">
        <f>IF(N125="znížená",J125,0)</f>
        <v>314.63999999999999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166</v>
      </c>
      <c r="BK125" s="230">
        <f>ROUND(I125*H125,2)</f>
        <v>314.63999999999999</v>
      </c>
      <c r="BL125" s="14" t="s">
        <v>195</v>
      </c>
      <c r="BM125" s="229" t="s">
        <v>109</v>
      </c>
    </row>
    <row r="126" s="2" customFormat="1" ht="16.5" customHeight="1">
      <c r="A126" s="29"/>
      <c r="B126" s="30"/>
      <c r="C126" s="218" t="s">
        <v>175</v>
      </c>
      <c r="D126" s="218" t="s">
        <v>161</v>
      </c>
      <c r="E126" s="219" t="s">
        <v>1276</v>
      </c>
      <c r="F126" s="220" t="s">
        <v>1277</v>
      </c>
      <c r="G126" s="221" t="s">
        <v>164</v>
      </c>
      <c r="H126" s="222">
        <v>120</v>
      </c>
      <c r="I126" s="223">
        <v>3.2200000000000002</v>
      </c>
      <c r="J126" s="223">
        <f>ROUND(I126*H126,2)</f>
        <v>386.39999999999998</v>
      </c>
      <c r="K126" s="224"/>
      <c r="L126" s="35"/>
      <c r="M126" s="225" t="s">
        <v>1</v>
      </c>
      <c r="N126" s="226" t="s">
        <v>41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195</v>
      </c>
      <c r="AT126" s="229" t="s">
        <v>161</v>
      </c>
      <c r="AU126" s="229" t="s">
        <v>166</v>
      </c>
      <c r="AY126" s="14" t="s">
        <v>158</v>
      </c>
      <c r="BE126" s="230">
        <f>IF(N126="základná",J126,0)</f>
        <v>0</v>
      </c>
      <c r="BF126" s="230">
        <f>IF(N126="znížená",J126,0)</f>
        <v>386.39999999999998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166</v>
      </c>
      <c r="BK126" s="230">
        <f>ROUND(I126*H126,2)</f>
        <v>386.39999999999998</v>
      </c>
      <c r="BL126" s="14" t="s">
        <v>195</v>
      </c>
      <c r="BM126" s="229" t="s">
        <v>186</v>
      </c>
    </row>
    <row r="127" s="2" customFormat="1" ht="16.5" customHeight="1">
      <c r="A127" s="29"/>
      <c r="B127" s="30"/>
      <c r="C127" s="231" t="s">
        <v>199</v>
      </c>
      <c r="D127" s="231" t="s">
        <v>192</v>
      </c>
      <c r="E127" s="232" t="s">
        <v>1278</v>
      </c>
      <c r="F127" s="233" t="s">
        <v>1279</v>
      </c>
      <c r="G127" s="234" t="s">
        <v>164</v>
      </c>
      <c r="H127" s="235">
        <v>74</v>
      </c>
      <c r="I127" s="236">
        <v>6.0099999999999998</v>
      </c>
      <c r="J127" s="236">
        <f>ROUND(I127*H127,2)</f>
        <v>444.74000000000001</v>
      </c>
      <c r="K127" s="237"/>
      <c r="L127" s="238"/>
      <c r="M127" s="239" t="s">
        <v>1</v>
      </c>
      <c r="N127" s="240" t="s">
        <v>41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222</v>
      </c>
      <c r="AT127" s="229" t="s">
        <v>192</v>
      </c>
      <c r="AU127" s="229" t="s">
        <v>166</v>
      </c>
      <c r="AY127" s="14" t="s">
        <v>158</v>
      </c>
      <c r="BE127" s="230">
        <f>IF(N127="základná",J127,0)</f>
        <v>0</v>
      </c>
      <c r="BF127" s="230">
        <f>IF(N127="znížená",J127,0)</f>
        <v>444.74000000000001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166</v>
      </c>
      <c r="BK127" s="230">
        <f>ROUND(I127*H127,2)</f>
        <v>444.74000000000001</v>
      </c>
      <c r="BL127" s="14" t="s">
        <v>195</v>
      </c>
      <c r="BM127" s="229" t="s">
        <v>190</v>
      </c>
    </row>
    <row r="128" s="2" customFormat="1" ht="16.5" customHeight="1">
      <c r="A128" s="29"/>
      <c r="B128" s="30"/>
      <c r="C128" s="231" t="s">
        <v>181</v>
      </c>
      <c r="D128" s="231" t="s">
        <v>192</v>
      </c>
      <c r="E128" s="232" t="s">
        <v>1280</v>
      </c>
      <c r="F128" s="233" t="s">
        <v>1279</v>
      </c>
      <c r="G128" s="234" t="s">
        <v>164</v>
      </c>
      <c r="H128" s="235">
        <v>74</v>
      </c>
      <c r="I128" s="236">
        <v>6.0099999999999998</v>
      </c>
      <c r="J128" s="236">
        <f>ROUND(I128*H128,2)</f>
        <v>444.74000000000001</v>
      </c>
      <c r="K128" s="237"/>
      <c r="L128" s="238"/>
      <c r="M128" s="239" t="s">
        <v>1</v>
      </c>
      <c r="N128" s="240" t="s">
        <v>41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222</v>
      </c>
      <c r="AT128" s="229" t="s">
        <v>192</v>
      </c>
      <c r="AU128" s="229" t="s">
        <v>166</v>
      </c>
      <c r="AY128" s="14" t="s">
        <v>158</v>
      </c>
      <c r="BE128" s="230">
        <f>IF(N128="základná",J128,0)</f>
        <v>0</v>
      </c>
      <c r="BF128" s="230">
        <f>IF(N128="znížená",J128,0)</f>
        <v>444.74000000000001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166</v>
      </c>
      <c r="BK128" s="230">
        <f>ROUND(I128*H128,2)</f>
        <v>444.74000000000001</v>
      </c>
      <c r="BL128" s="14" t="s">
        <v>195</v>
      </c>
      <c r="BM128" s="229" t="s">
        <v>195</v>
      </c>
    </row>
    <row r="129" s="2" customFormat="1" ht="16.5" customHeight="1">
      <c r="A129" s="29"/>
      <c r="B129" s="30"/>
      <c r="C129" s="218" t="s">
        <v>205</v>
      </c>
      <c r="D129" s="218" t="s">
        <v>161</v>
      </c>
      <c r="E129" s="219" t="s">
        <v>1281</v>
      </c>
      <c r="F129" s="220" t="s">
        <v>1282</v>
      </c>
      <c r="G129" s="221" t="s">
        <v>288</v>
      </c>
      <c r="H129" s="222">
        <v>56</v>
      </c>
      <c r="I129" s="223">
        <v>32.82</v>
      </c>
      <c r="J129" s="223">
        <f>ROUND(I129*H129,2)</f>
        <v>1837.9200000000001</v>
      </c>
      <c r="K129" s="224"/>
      <c r="L129" s="35"/>
      <c r="M129" s="225" t="s">
        <v>1</v>
      </c>
      <c r="N129" s="226" t="s">
        <v>41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195</v>
      </c>
      <c r="AT129" s="229" t="s">
        <v>161</v>
      </c>
      <c r="AU129" s="229" t="s">
        <v>166</v>
      </c>
      <c r="AY129" s="14" t="s">
        <v>158</v>
      </c>
      <c r="BE129" s="230">
        <f>IF(N129="základná",J129,0)</f>
        <v>0</v>
      </c>
      <c r="BF129" s="230">
        <f>IF(N129="znížená",J129,0)</f>
        <v>1837.9200000000001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166</v>
      </c>
      <c r="BK129" s="230">
        <f>ROUND(I129*H129,2)</f>
        <v>1837.9200000000001</v>
      </c>
      <c r="BL129" s="14" t="s">
        <v>195</v>
      </c>
      <c r="BM129" s="229" t="s">
        <v>198</v>
      </c>
    </row>
    <row r="130" s="2" customFormat="1" ht="21.75" customHeight="1">
      <c r="A130" s="29"/>
      <c r="B130" s="30"/>
      <c r="C130" s="218" t="s">
        <v>109</v>
      </c>
      <c r="D130" s="218" t="s">
        <v>161</v>
      </c>
      <c r="E130" s="219" t="s">
        <v>1283</v>
      </c>
      <c r="F130" s="220" t="s">
        <v>1284</v>
      </c>
      <c r="G130" s="221" t="s">
        <v>164</v>
      </c>
      <c r="H130" s="222">
        <v>28</v>
      </c>
      <c r="I130" s="223">
        <v>23.940000000000001</v>
      </c>
      <c r="J130" s="223">
        <f>ROUND(I130*H130,2)</f>
        <v>670.32000000000005</v>
      </c>
      <c r="K130" s="224"/>
      <c r="L130" s="35"/>
      <c r="M130" s="225" t="s">
        <v>1</v>
      </c>
      <c r="N130" s="226" t="s">
        <v>41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195</v>
      </c>
      <c r="AT130" s="229" t="s">
        <v>161</v>
      </c>
      <c r="AU130" s="229" t="s">
        <v>166</v>
      </c>
      <c r="AY130" s="14" t="s">
        <v>158</v>
      </c>
      <c r="BE130" s="230">
        <f>IF(N130="základná",J130,0)</f>
        <v>0</v>
      </c>
      <c r="BF130" s="230">
        <f>IF(N130="znížená",J130,0)</f>
        <v>670.32000000000005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166</v>
      </c>
      <c r="BK130" s="230">
        <f>ROUND(I130*H130,2)</f>
        <v>670.32000000000005</v>
      </c>
      <c r="BL130" s="14" t="s">
        <v>195</v>
      </c>
      <c r="BM130" s="229" t="s">
        <v>7</v>
      </c>
    </row>
    <row r="131" s="2" customFormat="1" ht="24.15" customHeight="1">
      <c r="A131" s="29"/>
      <c r="B131" s="30"/>
      <c r="C131" s="218" t="s">
        <v>112</v>
      </c>
      <c r="D131" s="218" t="s">
        <v>161</v>
      </c>
      <c r="E131" s="219" t="s">
        <v>1285</v>
      </c>
      <c r="F131" s="220" t="s">
        <v>1286</v>
      </c>
      <c r="G131" s="221" t="s">
        <v>170</v>
      </c>
      <c r="H131" s="222">
        <v>1</v>
      </c>
      <c r="I131" s="223">
        <v>11.27</v>
      </c>
      <c r="J131" s="223">
        <f>ROUND(I131*H131,2)</f>
        <v>11.27</v>
      </c>
      <c r="K131" s="224"/>
      <c r="L131" s="35"/>
      <c r="M131" s="225" t="s">
        <v>1</v>
      </c>
      <c r="N131" s="226" t="s">
        <v>41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195</v>
      </c>
      <c r="AT131" s="229" t="s">
        <v>161</v>
      </c>
      <c r="AU131" s="229" t="s">
        <v>166</v>
      </c>
      <c r="AY131" s="14" t="s">
        <v>158</v>
      </c>
      <c r="BE131" s="230">
        <f>IF(N131="základná",J131,0)</f>
        <v>0</v>
      </c>
      <c r="BF131" s="230">
        <f>IF(N131="znížená",J131,0)</f>
        <v>11.27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166</v>
      </c>
      <c r="BK131" s="230">
        <f>ROUND(I131*H131,2)</f>
        <v>11.27</v>
      </c>
      <c r="BL131" s="14" t="s">
        <v>195</v>
      </c>
      <c r="BM131" s="229" t="s">
        <v>204</v>
      </c>
    </row>
    <row r="132" s="2" customFormat="1" ht="16.5" customHeight="1">
      <c r="A132" s="29"/>
      <c r="B132" s="30"/>
      <c r="C132" s="218" t="s">
        <v>186</v>
      </c>
      <c r="D132" s="218" t="s">
        <v>161</v>
      </c>
      <c r="E132" s="219" t="s">
        <v>1287</v>
      </c>
      <c r="F132" s="220" t="s">
        <v>1288</v>
      </c>
      <c r="G132" s="221" t="s">
        <v>164</v>
      </c>
      <c r="H132" s="222">
        <v>69.280000000000001</v>
      </c>
      <c r="I132" s="223">
        <v>7.9400000000000004</v>
      </c>
      <c r="J132" s="223">
        <f>ROUND(I132*H132,2)</f>
        <v>550.08000000000004</v>
      </c>
      <c r="K132" s="224"/>
      <c r="L132" s="35"/>
      <c r="M132" s="225" t="s">
        <v>1</v>
      </c>
      <c r="N132" s="226" t="s">
        <v>41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195</v>
      </c>
      <c r="AT132" s="229" t="s">
        <v>161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550.08000000000004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550.08000000000004</v>
      </c>
      <c r="BL132" s="14" t="s">
        <v>195</v>
      </c>
      <c r="BM132" s="229" t="s">
        <v>208</v>
      </c>
    </row>
    <row r="133" s="2" customFormat="1" ht="16.5" customHeight="1">
      <c r="A133" s="29"/>
      <c r="B133" s="30"/>
      <c r="C133" s="218" t="s">
        <v>219</v>
      </c>
      <c r="D133" s="218" t="s">
        <v>161</v>
      </c>
      <c r="E133" s="219" t="s">
        <v>1289</v>
      </c>
      <c r="F133" s="220" t="s">
        <v>1290</v>
      </c>
      <c r="G133" s="221" t="s">
        <v>164</v>
      </c>
      <c r="H133" s="222">
        <v>69.280000000000001</v>
      </c>
      <c r="I133" s="223">
        <v>17.25</v>
      </c>
      <c r="J133" s="223">
        <f>ROUND(I133*H133,2)</f>
        <v>1195.0799999999999</v>
      </c>
      <c r="K133" s="224"/>
      <c r="L133" s="35"/>
      <c r="M133" s="225" t="s">
        <v>1</v>
      </c>
      <c r="N133" s="226" t="s">
        <v>41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195</v>
      </c>
      <c r="AT133" s="229" t="s">
        <v>161</v>
      </c>
      <c r="AU133" s="229" t="s">
        <v>166</v>
      </c>
      <c r="AY133" s="14" t="s">
        <v>158</v>
      </c>
      <c r="BE133" s="230">
        <f>IF(N133="základná",J133,0)</f>
        <v>0</v>
      </c>
      <c r="BF133" s="230">
        <f>IF(N133="znížená",J133,0)</f>
        <v>1195.0799999999999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166</v>
      </c>
      <c r="BK133" s="230">
        <f>ROUND(I133*H133,2)</f>
        <v>1195.0799999999999</v>
      </c>
      <c r="BL133" s="14" t="s">
        <v>195</v>
      </c>
      <c r="BM133" s="229" t="s">
        <v>212</v>
      </c>
    </row>
    <row r="134" s="2" customFormat="1" ht="44.25" customHeight="1">
      <c r="A134" s="29"/>
      <c r="B134" s="30"/>
      <c r="C134" s="218" t="s">
        <v>190</v>
      </c>
      <c r="D134" s="218" t="s">
        <v>161</v>
      </c>
      <c r="E134" s="219" t="s">
        <v>1291</v>
      </c>
      <c r="F134" s="220" t="s">
        <v>1292</v>
      </c>
      <c r="G134" s="221" t="s">
        <v>170</v>
      </c>
      <c r="H134" s="222">
        <v>1</v>
      </c>
      <c r="I134" s="223">
        <v>809.60000000000002</v>
      </c>
      <c r="J134" s="223">
        <f>ROUND(I134*H134,2)</f>
        <v>809.60000000000002</v>
      </c>
      <c r="K134" s="224"/>
      <c r="L134" s="35"/>
      <c r="M134" s="225" t="s">
        <v>1</v>
      </c>
      <c r="N134" s="226" t="s">
        <v>41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195</v>
      </c>
      <c r="AT134" s="229" t="s">
        <v>161</v>
      </c>
      <c r="AU134" s="229" t="s">
        <v>166</v>
      </c>
      <c r="AY134" s="14" t="s">
        <v>158</v>
      </c>
      <c r="BE134" s="230">
        <f>IF(N134="základná",J134,0)</f>
        <v>0</v>
      </c>
      <c r="BF134" s="230">
        <f>IF(N134="znížená",J134,0)</f>
        <v>809.60000000000002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166</v>
      </c>
      <c r="BK134" s="230">
        <f>ROUND(I134*H134,2)</f>
        <v>809.60000000000002</v>
      </c>
      <c r="BL134" s="14" t="s">
        <v>195</v>
      </c>
      <c r="BM134" s="229" t="s">
        <v>215</v>
      </c>
    </row>
    <row r="135" s="2" customFormat="1" ht="16.5" customHeight="1">
      <c r="A135" s="29"/>
      <c r="B135" s="30"/>
      <c r="C135" s="218" t="s">
        <v>226</v>
      </c>
      <c r="D135" s="218" t="s">
        <v>161</v>
      </c>
      <c r="E135" s="219" t="s">
        <v>1293</v>
      </c>
      <c r="F135" s="220" t="s">
        <v>1294</v>
      </c>
      <c r="G135" s="221" t="s">
        <v>174</v>
      </c>
      <c r="H135" s="222">
        <v>2.25</v>
      </c>
      <c r="I135" s="223">
        <v>517.5</v>
      </c>
      <c r="J135" s="223">
        <f>ROUND(I135*H135,2)</f>
        <v>1164.3800000000001</v>
      </c>
      <c r="K135" s="224"/>
      <c r="L135" s="35"/>
      <c r="M135" s="241" t="s">
        <v>1</v>
      </c>
      <c r="N135" s="242" t="s">
        <v>41</v>
      </c>
      <c r="O135" s="243">
        <v>0</v>
      </c>
      <c r="P135" s="243">
        <f>O135*H135</f>
        <v>0</v>
      </c>
      <c r="Q135" s="243">
        <v>0</v>
      </c>
      <c r="R135" s="243">
        <f>Q135*H135</f>
        <v>0</v>
      </c>
      <c r="S135" s="243">
        <v>0</v>
      </c>
      <c r="T135" s="244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195</v>
      </c>
      <c r="AT135" s="229" t="s">
        <v>161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1164.3800000000001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1164.3800000000001</v>
      </c>
      <c r="BL135" s="14" t="s">
        <v>195</v>
      </c>
      <c r="BM135" s="229" t="s">
        <v>218</v>
      </c>
    </row>
    <row r="136" s="2" customFormat="1" ht="6.96" customHeight="1">
      <c r="A136" s="29"/>
      <c r="B136" s="62"/>
      <c r="C136" s="63"/>
      <c r="D136" s="63"/>
      <c r="E136" s="63"/>
      <c r="F136" s="63"/>
      <c r="G136" s="63"/>
      <c r="H136" s="63"/>
      <c r="I136" s="63"/>
      <c r="J136" s="63"/>
      <c r="K136" s="63"/>
      <c r="L136" s="35"/>
      <c r="M136" s="29"/>
      <c r="O136" s="29"/>
      <c r="P136" s="29"/>
      <c r="Q136" s="29"/>
      <c r="R136" s="29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</sheetData>
  <sheetProtection sheet="1" autoFilter="0" formatColumns="0" formatRows="0" objects="1" scenarios="1" spinCount="100000" saltValue="T9eYAa8yn0+nJ5qId+3l5X1WotDPKKPZDPJFtjVwGtnJiGvjnnDuhQYGiej5HvEHwXkN8te2RfcYn0SEDgYomA==" hashValue="l20ihjmnv4ngx5pLklNCPObEP3gFH0SPspFtm5mHF0v1ivc1v1zeO5lvn9zk49bEExxlthLENDad95ZkIS2Zlg==" algorithmName="SHA-512" password="CC35"/>
  <autoFilter ref="C117:K135"/>
  <mergeCells count="8">
    <mergeCell ref="E7:H7"/>
    <mergeCell ref="E9:H9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99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1295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ROUND(J121, 2)</f>
        <v>11505.139999999999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ROUND((SUM(BE121:BE167)),  2)</f>
        <v>0</v>
      </c>
      <c r="G33" s="152"/>
      <c r="H33" s="152"/>
      <c r="I33" s="153">
        <v>0.20000000000000001</v>
      </c>
      <c r="J33" s="151">
        <f>ROUND(((SUM(BE121:BE167))*I33),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ROUND((SUM(BF121:BF167)),  2)</f>
        <v>11505.139999999999</v>
      </c>
      <c r="G34" s="29"/>
      <c r="H34" s="29"/>
      <c r="I34" s="155">
        <v>0.20000000000000001</v>
      </c>
      <c r="J34" s="154">
        <f>ROUND(((SUM(BF121:BF167))*I34),  2)</f>
        <v>2301.0300000000002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ROUND((SUM(BG121:BG167)),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ROUND((SUM(BH121:BH167)),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ROUND((SUM(BI121:BI167)),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13806.17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06 - Vonkajšia kanalizácia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J121</f>
        <v>11505.140000000001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1296</v>
      </c>
      <c r="E97" s="182"/>
      <c r="F97" s="182"/>
      <c r="G97" s="182"/>
      <c r="H97" s="182"/>
      <c r="I97" s="182"/>
      <c r="J97" s="183">
        <f>J122</f>
        <v>11505.140000000001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1297</v>
      </c>
      <c r="E98" s="188"/>
      <c r="F98" s="188"/>
      <c r="G98" s="188"/>
      <c r="H98" s="188"/>
      <c r="I98" s="188"/>
      <c r="J98" s="189">
        <f>J123</f>
        <v>3533.1700000000001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1298</v>
      </c>
      <c r="E99" s="188"/>
      <c r="F99" s="188"/>
      <c r="G99" s="188"/>
      <c r="H99" s="188"/>
      <c r="I99" s="188"/>
      <c r="J99" s="189">
        <f>J131</f>
        <v>151.62000000000001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5"/>
      <c r="C100" s="186"/>
      <c r="D100" s="187" t="s">
        <v>1299</v>
      </c>
      <c r="E100" s="188"/>
      <c r="F100" s="188"/>
      <c r="G100" s="188"/>
      <c r="H100" s="188"/>
      <c r="I100" s="188"/>
      <c r="J100" s="189">
        <f>J134</f>
        <v>7205.9700000000012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5"/>
      <c r="C101" s="186"/>
      <c r="D101" s="187" t="s">
        <v>127</v>
      </c>
      <c r="E101" s="188"/>
      <c r="F101" s="188"/>
      <c r="G101" s="188"/>
      <c r="H101" s="188"/>
      <c r="I101" s="188"/>
      <c r="J101" s="189">
        <f>J159</f>
        <v>614.38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hidden="1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/>
    <row r="105" hidden="1"/>
    <row r="106" hidden="1"/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144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174" t="str">
        <f>E7</f>
        <v>Rekonstrukcia objektu Biovetska 36 Nitra - 1.etapa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116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>06 - Vonkajšia kanalizácia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 xml:space="preserve">Biovetská </v>
      </c>
      <c r="G115" s="31"/>
      <c r="H115" s="31"/>
      <c r="I115" s="26" t="s">
        <v>19</v>
      </c>
      <c r="J115" s="75" t="str">
        <f>IF(J12="","",J12)</f>
        <v>19. 12. 2022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5.65" customHeight="1">
      <c r="A117" s="29"/>
      <c r="B117" s="30"/>
      <c r="C117" s="26" t="s">
        <v>21</v>
      </c>
      <c r="D117" s="31"/>
      <c r="E117" s="31"/>
      <c r="F117" s="23" t="str">
        <f>E15</f>
        <v>Mesto Nitra</v>
      </c>
      <c r="G117" s="31"/>
      <c r="H117" s="31"/>
      <c r="I117" s="26" t="s">
        <v>29</v>
      </c>
      <c r="J117" s="27" t="str">
        <f>E21</f>
        <v xml:space="preserve">SOAR - ING. BÁRTA JIŘÍ 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>PP INVEST, s.r.o.</v>
      </c>
      <c r="G118" s="31"/>
      <c r="H118" s="31"/>
      <c r="I118" s="26" t="s">
        <v>32</v>
      </c>
      <c r="J118" s="27" t="str">
        <f>E24</f>
        <v>Ing. Martin Rusnák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145</v>
      </c>
      <c r="D120" s="194" t="s">
        <v>60</v>
      </c>
      <c r="E120" s="194" t="s">
        <v>56</v>
      </c>
      <c r="F120" s="194" t="s">
        <v>57</v>
      </c>
      <c r="G120" s="194" t="s">
        <v>146</v>
      </c>
      <c r="H120" s="194" t="s">
        <v>147</v>
      </c>
      <c r="I120" s="194" t="s">
        <v>148</v>
      </c>
      <c r="J120" s="195" t="s">
        <v>120</v>
      </c>
      <c r="K120" s="196" t="s">
        <v>149</v>
      </c>
      <c r="L120" s="197"/>
      <c r="M120" s="96" t="s">
        <v>1</v>
      </c>
      <c r="N120" s="97" t="s">
        <v>39</v>
      </c>
      <c r="O120" s="97" t="s">
        <v>150</v>
      </c>
      <c r="P120" s="97" t="s">
        <v>151</v>
      </c>
      <c r="Q120" s="97" t="s">
        <v>152</v>
      </c>
      <c r="R120" s="97" t="s">
        <v>153</v>
      </c>
      <c r="S120" s="97" t="s">
        <v>154</v>
      </c>
      <c r="T120" s="98" t="s">
        <v>155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121</v>
      </c>
      <c r="D121" s="31"/>
      <c r="E121" s="31"/>
      <c r="F121" s="31"/>
      <c r="G121" s="31"/>
      <c r="H121" s="31"/>
      <c r="I121" s="31"/>
      <c r="J121" s="198">
        <f>BK121</f>
        <v>11505.140000000001</v>
      </c>
      <c r="K121" s="31"/>
      <c r="L121" s="35"/>
      <c r="M121" s="99"/>
      <c r="N121" s="199"/>
      <c r="O121" s="100"/>
      <c r="P121" s="200">
        <f>P122</f>
        <v>257.27522651999999</v>
      </c>
      <c r="Q121" s="100"/>
      <c r="R121" s="200">
        <f>R122</f>
        <v>8.2712692600000004</v>
      </c>
      <c r="S121" s="100"/>
      <c r="T121" s="201">
        <f>T122</f>
        <v>0.14960000000000001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122</v>
      </c>
      <c r="BK121" s="202">
        <f>BK122</f>
        <v>11505.140000000001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870</v>
      </c>
      <c r="F122" s="206" t="s">
        <v>1300</v>
      </c>
      <c r="G122" s="204"/>
      <c r="H122" s="204"/>
      <c r="I122" s="204"/>
      <c r="J122" s="207">
        <f>BK122</f>
        <v>11505.140000000001</v>
      </c>
      <c r="K122" s="204"/>
      <c r="L122" s="208"/>
      <c r="M122" s="209"/>
      <c r="N122" s="210"/>
      <c r="O122" s="210"/>
      <c r="P122" s="211">
        <f>P123+P131+P134+P159</f>
        <v>257.27522651999999</v>
      </c>
      <c r="Q122" s="210"/>
      <c r="R122" s="211">
        <f>R123+R131+R134+R159</f>
        <v>8.2712692600000004</v>
      </c>
      <c r="S122" s="210"/>
      <c r="T122" s="212">
        <f>T123+T131+T134+T159</f>
        <v>0.14960000000000001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83</v>
      </c>
      <c r="AT122" s="214" t="s">
        <v>74</v>
      </c>
      <c r="AU122" s="214" t="s">
        <v>75</v>
      </c>
      <c r="AY122" s="213" t="s">
        <v>158</v>
      </c>
      <c r="BK122" s="215">
        <f>BK123+BK131+BK134+BK159</f>
        <v>11505.140000000001</v>
      </c>
    </row>
    <row r="123" s="12" customFormat="1" ht="22.8" customHeight="1">
      <c r="A123" s="12"/>
      <c r="B123" s="203"/>
      <c r="C123" s="204"/>
      <c r="D123" s="205" t="s">
        <v>74</v>
      </c>
      <c r="E123" s="216" t="s">
        <v>83</v>
      </c>
      <c r="F123" s="216" t="s">
        <v>1301</v>
      </c>
      <c r="G123" s="204"/>
      <c r="H123" s="204"/>
      <c r="I123" s="204"/>
      <c r="J123" s="217">
        <f>BK123</f>
        <v>3533.1700000000001</v>
      </c>
      <c r="K123" s="204"/>
      <c r="L123" s="208"/>
      <c r="M123" s="209"/>
      <c r="N123" s="210"/>
      <c r="O123" s="210"/>
      <c r="P123" s="211">
        <f>SUM(P124:P130)</f>
        <v>233.78417499999998</v>
      </c>
      <c r="Q123" s="210"/>
      <c r="R123" s="211">
        <f>SUM(R124:R130)</f>
        <v>0</v>
      </c>
      <c r="S123" s="210"/>
      <c r="T123" s="212">
        <f>SUM(T124:T130)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83</v>
      </c>
      <c r="AT123" s="214" t="s">
        <v>74</v>
      </c>
      <c r="AU123" s="214" t="s">
        <v>83</v>
      </c>
      <c r="AY123" s="213" t="s">
        <v>158</v>
      </c>
      <c r="BK123" s="215">
        <f>SUM(BK124:BK130)</f>
        <v>3533.1700000000001</v>
      </c>
    </row>
    <row r="124" s="2" customFormat="1" ht="21.75" customHeight="1">
      <c r="A124" s="29"/>
      <c r="B124" s="30"/>
      <c r="C124" s="218" t="s">
        <v>83</v>
      </c>
      <c r="D124" s="218" t="s">
        <v>161</v>
      </c>
      <c r="E124" s="219" t="s">
        <v>1302</v>
      </c>
      <c r="F124" s="220" t="s">
        <v>1303</v>
      </c>
      <c r="G124" s="221" t="s">
        <v>180</v>
      </c>
      <c r="H124" s="222">
        <v>55.68</v>
      </c>
      <c r="I124" s="223">
        <v>35.75</v>
      </c>
      <c r="J124" s="223">
        <f>ROUND(I124*H124,2)</f>
        <v>1990.56</v>
      </c>
      <c r="K124" s="224"/>
      <c r="L124" s="35"/>
      <c r="M124" s="225" t="s">
        <v>1</v>
      </c>
      <c r="N124" s="226" t="s">
        <v>41</v>
      </c>
      <c r="O124" s="227">
        <v>2.5139999999999998</v>
      </c>
      <c r="P124" s="227">
        <f>O124*H124</f>
        <v>139.97951999999998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165</v>
      </c>
      <c r="AT124" s="229" t="s">
        <v>161</v>
      </c>
      <c r="AU124" s="229" t="s">
        <v>166</v>
      </c>
      <c r="AY124" s="14" t="s">
        <v>158</v>
      </c>
      <c r="BE124" s="230">
        <f>IF(N124="základná",J124,0)</f>
        <v>0</v>
      </c>
      <c r="BF124" s="230">
        <f>IF(N124="znížená",J124,0)</f>
        <v>1990.56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166</v>
      </c>
      <c r="BK124" s="230">
        <f>ROUND(I124*H124,2)</f>
        <v>1990.56</v>
      </c>
      <c r="BL124" s="14" t="s">
        <v>165</v>
      </c>
      <c r="BM124" s="229" t="s">
        <v>166</v>
      </c>
    </row>
    <row r="125" s="2" customFormat="1" ht="21.75" customHeight="1">
      <c r="A125" s="29"/>
      <c r="B125" s="30"/>
      <c r="C125" s="218" t="s">
        <v>166</v>
      </c>
      <c r="D125" s="218" t="s">
        <v>161</v>
      </c>
      <c r="E125" s="219" t="s">
        <v>1304</v>
      </c>
      <c r="F125" s="220" t="s">
        <v>1305</v>
      </c>
      <c r="G125" s="221" t="s">
        <v>180</v>
      </c>
      <c r="H125" s="222">
        <v>55.68</v>
      </c>
      <c r="I125" s="223">
        <v>10.119999999999999</v>
      </c>
      <c r="J125" s="223">
        <f>ROUND(I125*H125,2)</f>
        <v>563.48000000000002</v>
      </c>
      <c r="K125" s="224"/>
      <c r="L125" s="35"/>
      <c r="M125" s="225" t="s">
        <v>1</v>
      </c>
      <c r="N125" s="226" t="s">
        <v>41</v>
      </c>
      <c r="O125" s="227">
        <v>0.61299999999999999</v>
      </c>
      <c r="P125" s="227">
        <f>O125*H125</f>
        <v>34.131839999999997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165</v>
      </c>
      <c r="AT125" s="229" t="s">
        <v>161</v>
      </c>
      <c r="AU125" s="229" t="s">
        <v>166</v>
      </c>
      <c r="AY125" s="14" t="s">
        <v>158</v>
      </c>
      <c r="BE125" s="230">
        <f>IF(N125="základná",J125,0)</f>
        <v>0</v>
      </c>
      <c r="BF125" s="230">
        <f>IF(N125="znížená",J125,0)</f>
        <v>563.48000000000002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166</v>
      </c>
      <c r="BK125" s="230">
        <f>ROUND(I125*H125,2)</f>
        <v>563.48000000000002</v>
      </c>
      <c r="BL125" s="14" t="s">
        <v>165</v>
      </c>
      <c r="BM125" s="229" t="s">
        <v>165</v>
      </c>
    </row>
    <row r="126" s="2" customFormat="1" ht="16.5" customHeight="1">
      <c r="A126" s="29"/>
      <c r="B126" s="30"/>
      <c r="C126" s="218" t="s">
        <v>176</v>
      </c>
      <c r="D126" s="218" t="s">
        <v>161</v>
      </c>
      <c r="E126" s="219" t="s">
        <v>1306</v>
      </c>
      <c r="F126" s="220" t="s">
        <v>1307</v>
      </c>
      <c r="G126" s="221" t="s">
        <v>180</v>
      </c>
      <c r="H126" s="222">
        <v>9.2949999999999999</v>
      </c>
      <c r="I126" s="223">
        <v>54.25</v>
      </c>
      <c r="J126" s="223">
        <f>ROUND(I126*H126,2)</f>
        <v>504.25</v>
      </c>
      <c r="K126" s="224"/>
      <c r="L126" s="35"/>
      <c r="M126" s="225" t="s">
        <v>1</v>
      </c>
      <c r="N126" s="226" t="s">
        <v>41</v>
      </c>
      <c r="O126" s="227">
        <v>2.9609999999999999</v>
      </c>
      <c r="P126" s="227">
        <f>O126*H126</f>
        <v>27.522494999999999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165</v>
      </c>
      <c r="AT126" s="229" t="s">
        <v>161</v>
      </c>
      <c r="AU126" s="229" t="s">
        <v>166</v>
      </c>
      <c r="AY126" s="14" t="s">
        <v>158</v>
      </c>
      <c r="BE126" s="230">
        <f>IF(N126="základná",J126,0)</f>
        <v>0</v>
      </c>
      <c r="BF126" s="230">
        <f>IF(N126="znížená",J126,0)</f>
        <v>504.25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166</v>
      </c>
      <c r="BK126" s="230">
        <f>ROUND(I126*H126,2)</f>
        <v>504.25</v>
      </c>
      <c r="BL126" s="14" t="s">
        <v>165</v>
      </c>
      <c r="BM126" s="229" t="s">
        <v>175</v>
      </c>
    </row>
    <row r="127" s="2" customFormat="1" ht="16.5" customHeight="1">
      <c r="A127" s="29"/>
      <c r="B127" s="30"/>
      <c r="C127" s="218" t="s">
        <v>165</v>
      </c>
      <c r="D127" s="218" t="s">
        <v>161</v>
      </c>
      <c r="E127" s="219" t="s">
        <v>1308</v>
      </c>
      <c r="F127" s="220" t="s">
        <v>1309</v>
      </c>
      <c r="G127" s="221" t="s">
        <v>180</v>
      </c>
      <c r="H127" s="222">
        <v>9.2949999999999999</v>
      </c>
      <c r="I127" s="223">
        <v>7.4000000000000004</v>
      </c>
      <c r="J127" s="223">
        <f>ROUND(I127*H127,2)</f>
        <v>68.780000000000001</v>
      </c>
      <c r="K127" s="224"/>
      <c r="L127" s="35"/>
      <c r="M127" s="225" t="s">
        <v>1</v>
      </c>
      <c r="N127" s="226" t="s">
        <v>41</v>
      </c>
      <c r="O127" s="227">
        <v>0.44700000000000001</v>
      </c>
      <c r="P127" s="227">
        <f>O127*H127</f>
        <v>4.154865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165</v>
      </c>
      <c r="AT127" s="229" t="s">
        <v>161</v>
      </c>
      <c r="AU127" s="229" t="s">
        <v>166</v>
      </c>
      <c r="AY127" s="14" t="s">
        <v>158</v>
      </c>
      <c r="BE127" s="230">
        <f>IF(N127="základná",J127,0)</f>
        <v>0</v>
      </c>
      <c r="BF127" s="230">
        <f>IF(N127="znížená",J127,0)</f>
        <v>68.780000000000001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166</v>
      </c>
      <c r="BK127" s="230">
        <f>ROUND(I127*H127,2)</f>
        <v>68.780000000000001</v>
      </c>
      <c r="BL127" s="14" t="s">
        <v>165</v>
      </c>
      <c r="BM127" s="229" t="s">
        <v>181</v>
      </c>
    </row>
    <row r="128" s="2" customFormat="1" ht="21.75" customHeight="1">
      <c r="A128" s="29"/>
      <c r="B128" s="30"/>
      <c r="C128" s="218" t="s">
        <v>191</v>
      </c>
      <c r="D128" s="218" t="s">
        <v>161</v>
      </c>
      <c r="E128" s="219" t="s">
        <v>1310</v>
      </c>
      <c r="F128" s="220" t="s">
        <v>1311</v>
      </c>
      <c r="G128" s="221" t="s">
        <v>180</v>
      </c>
      <c r="H128" s="222">
        <v>9.2949999999999999</v>
      </c>
      <c r="I128" s="223">
        <v>1.6200000000000001</v>
      </c>
      <c r="J128" s="223">
        <f>ROUND(I128*H128,2)</f>
        <v>15.060000000000001</v>
      </c>
      <c r="K128" s="224"/>
      <c r="L128" s="35"/>
      <c r="M128" s="225" t="s">
        <v>1</v>
      </c>
      <c r="N128" s="226" t="s">
        <v>41</v>
      </c>
      <c r="O128" s="227">
        <v>0.081000000000000003</v>
      </c>
      <c r="P128" s="227">
        <f>O128*H128</f>
        <v>0.75289499999999998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165</v>
      </c>
      <c r="AT128" s="229" t="s">
        <v>161</v>
      </c>
      <c r="AU128" s="229" t="s">
        <v>166</v>
      </c>
      <c r="AY128" s="14" t="s">
        <v>158</v>
      </c>
      <c r="BE128" s="230">
        <f>IF(N128="základná",J128,0)</f>
        <v>0</v>
      </c>
      <c r="BF128" s="230">
        <f>IF(N128="znížená",J128,0)</f>
        <v>15.060000000000001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166</v>
      </c>
      <c r="BK128" s="230">
        <f>ROUND(I128*H128,2)</f>
        <v>15.060000000000001</v>
      </c>
      <c r="BL128" s="14" t="s">
        <v>165</v>
      </c>
      <c r="BM128" s="229" t="s">
        <v>109</v>
      </c>
    </row>
    <row r="129" s="2" customFormat="1" ht="24.15" customHeight="1">
      <c r="A129" s="29"/>
      <c r="B129" s="30"/>
      <c r="C129" s="218" t="s">
        <v>175</v>
      </c>
      <c r="D129" s="218" t="s">
        <v>161</v>
      </c>
      <c r="E129" s="219" t="s">
        <v>1312</v>
      </c>
      <c r="F129" s="220" t="s">
        <v>1313</v>
      </c>
      <c r="G129" s="221" t="s">
        <v>180</v>
      </c>
      <c r="H129" s="222">
        <v>41.119999999999997</v>
      </c>
      <c r="I129" s="223">
        <v>4.2400000000000002</v>
      </c>
      <c r="J129" s="223">
        <f>ROUND(I129*H129,2)</f>
        <v>174.34999999999999</v>
      </c>
      <c r="K129" s="224"/>
      <c r="L129" s="35"/>
      <c r="M129" s="225" t="s">
        <v>1</v>
      </c>
      <c r="N129" s="226" t="s">
        <v>41</v>
      </c>
      <c r="O129" s="227">
        <v>0.24199999999999999</v>
      </c>
      <c r="P129" s="227">
        <f>O129*H129</f>
        <v>9.951039999999999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165</v>
      </c>
      <c r="AT129" s="229" t="s">
        <v>161</v>
      </c>
      <c r="AU129" s="229" t="s">
        <v>166</v>
      </c>
      <c r="AY129" s="14" t="s">
        <v>158</v>
      </c>
      <c r="BE129" s="230">
        <f>IF(N129="základná",J129,0)</f>
        <v>0</v>
      </c>
      <c r="BF129" s="230">
        <f>IF(N129="znížená",J129,0)</f>
        <v>174.34999999999999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166</v>
      </c>
      <c r="BK129" s="230">
        <f>ROUND(I129*H129,2)</f>
        <v>174.34999999999999</v>
      </c>
      <c r="BL129" s="14" t="s">
        <v>165</v>
      </c>
      <c r="BM129" s="229" t="s">
        <v>186</v>
      </c>
    </row>
    <row r="130" s="2" customFormat="1" ht="16.5" customHeight="1">
      <c r="A130" s="29"/>
      <c r="B130" s="30"/>
      <c r="C130" s="218" t="s">
        <v>199</v>
      </c>
      <c r="D130" s="218" t="s">
        <v>161</v>
      </c>
      <c r="E130" s="219" t="s">
        <v>1314</v>
      </c>
      <c r="F130" s="220" t="s">
        <v>1315</v>
      </c>
      <c r="G130" s="221" t="s">
        <v>180</v>
      </c>
      <c r="H130" s="222">
        <v>11.52</v>
      </c>
      <c r="I130" s="223">
        <v>18.809999999999999</v>
      </c>
      <c r="J130" s="223">
        <f>ROUND(I130*H130,2)</f>
        <v>216.69</v>
      </c>
      <c r="K130" s="224"/>
      <c r="L130" s="35"/>
      <c r="M130" s="225" t="s">
        <v>1</v>
      </c>
      <c r="N130" s="226" t="s">
        <v>41</v>
      </c>
      <c r="O130" s="227">
        <v>1.5009999999999999</v>
      </c>
      <c r="P130" s="227">
        <f>O130*H130</f>
        <v>17.291519999999998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165</v>
      </c>
      <c r="AT130" s="229" t="s">
        <v>161</v>
      </c>
      <c r="AU130" s="229" t="s">
        <v>166</v>
      </c>
      <c r="AY130" s="14" t="s">
        <v>158</v>
      </c>
      <c r="BE130" s="230">
        <f>IF(N130="základná",J130,0)</f>
        <v>0</v>
      </c>
      <c r="BF130" s="230">
        <f>IF(N130="znížená",J130,0)</f>
        <v>216.69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166</v>
      </c>
      <c r="BK130" s="230">
        <f>ROUND(I130*H130,2)</f>
        <v>216.69</v>
      </c>
      <c r="BL130" s="14" t="s">
        <v>165</v>
      </c>
      <c r="BM130" s="229" t="s">
        <v>190</v>
      </c>
    </row>
    <row r="131" s="12" customFormat="1" ht="22.8" customHeight="1">
      <c r="A131" s="12"/>
      <c r="B131" s="203"/>
      <c r="C131" s="204"/>
      <c r="D131" s="205" t="s">
        <v>74</v>
      </c>
      <c r="E131" s="216" t="s">
        <v>165</v>
      </c>
      <c r="F131" s="216" t="s">
        <v>1316</v>
      </c>
      <c r="G131" s="204"/>
      <c r="H131" s="204"/>
      <c r="I131" s="204"/>
      <c r="J131" s="217">
        <f>BK131</f>
        <v>151.62000000000001</v>
      </c>
      <c r="K131" s="204"/>
      <c r="L131" s="208"/>
      <c r="M131" s="209"/>
      <c r="N131" s="210"/>
      <c r="O131" s="210"/>
      <c r="P131" s="211">
        <f>SUM(P132:P133)</f>
        <v>2.6377820000000001</v>
      </c>
      <c r="Q131" s="210"/>
      <c r="R131" s="211">
        <f>SUM(R132:R133)</f>
        <v>4.0027812599999999</v>
      </c>
      <c r="S131" s="210"/>
      <c r="T131" s="212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83</v>
      </c>
      <c r="AT131" s="214" t="s">
        <v>74</v>
      </c>
      <c r="AU131" s="214" t="s">
        <v>83</v>
      </c>
      <c r="AY131" s="213" t="s">
        <v>158</v>
      </c>
      <c r="BK131" s="215">
        <f>SUM(BK132:BK133)</f>
        <v>151.62000000000001</v>
      </c>
    </row>
    <row r="132" s="2" customFormat="1" ht="24.15" customHeight="1">
      <c r="A132" s="29"/>
      <c r="B132" s="30"/>
      <c r="C132" s="218" t="s">
        <v>181</v>
      </c>
      <c r="D132" s="218" t="s">
        <v>161</v>
      </c>
      <c r="E132" s="219" t="s">
        <v>1317</v>
      </c>
      <c r="F132" s="220" t="s">
        <v>1318</v>
      </c>
      <c r="G132" s="221" t="s">
        <v>180</v>
      </c>
      <c r="H132" s="222">
        <v>2.117</v>
      </c>
      <c r="I132" s="223">
        <v>49.600000000000001</v>
      </c>
      <c r="J132" s="223">
        <f>ROUND(I132*H132,2)</f>
        <v>105</v>
      </c>
      <c r="K132" s="224"/>
      <c r="L132" s="35"/>
      <c r="M132" s="225" t="s">
        <v>1</v>
      </c>
      <c r="N132" s="226" t="s">
        <v>41</v>
      </c>
      <c r="O132" s="227">
        <v>1.246</v>
      </c>
      <c r="P132" s="227">
        <f>O132*H132</f>
        <v>2.6377820000000001</v>
      </c>
      <c r="Q132" s="227">
        <v>1.8907799999999999</v>
      </c>
      <c r="R132" s="227">
        <f>Q132*H132</f>
        <v>4.0027812599999999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165</v>
      </c>
      <c r="AT132" s="229" t="s">
        <v>161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105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105</v>
      </c>
      <c r="BL132" s="14" t="s">
        <v>165</v>
      </c>
      <c r="BM132" s="229" t="s">
        <v>195</v>
      </c>
    </row>
    <row r="133" s="2" customFormat="1" ht="16.5" customHeight="1">
      <c r="A133" s="29"/>
      <c r="B133" s="30"/>
      <c r="C133" s="218" t="s">
        <v>205</v>
      </c>
      <c r="D133" s="218" t="s">
        <v>161</v>
      </c>
      <c r="E133" s="219" t="s">
        <v>1319</v>
      </c>
      <c r="F133" s="220" t="s">
        <v>1320</v>
      </c>
      <c r="G133" s="221" t="s">
        <v>180</v>
      </c>
      <c r="H133" s="222">
        <v>0.39200000000000002</v>
      </c>
      <c r="I133" s="223">
        <v>118.92</v>
      </c>
      <c r="J133" s="223">
        <f>ROUND(I133*H133,2)</f>
        <v>46.619999999999997</v>
      </c>
      <c r="K133" s="224"/>
      <c r="L133" s="35"/>
      <c r="M133" s="225" t="s">
        <v>1</v>
      </c>
      <c r="N133" s="226" t="s">
        <v>41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165</v>
      </c>
      <c r="AT133" s="229" t="s">
        <v>161</v>
      </c>
      <c r="AU133" s="229" t="s">
        <v>166</v>
      </c>
      <c r="AY133" s="14" t="s">
        <v>158</v>
      </c>
      <c r="BE133" s="230">
        <f>IF(N133="základná",J133,0)</f>
        <v>0</v>
      </c>
      <c r="BF133" s="230">
        <f>IF(N133="znížená",J133,0)</f>
        <v>46.619999999999997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166</v>
      </c>
      <c r="BK133" s="230">
        <f>ROUND(I133*H133,2)</f>
        <v>46.619999999999997</v>
      </c>
      <c r="BL133" s="14" t="s">
        <v>165</v>
      </c>
      <c r="BM133" s="229" t="s">
        <v>198</v>
      </c>
    </row>
    <row r="134" s="12" customFormat="1" ht="22.8" customHeight="1">
      <c r="A134" s="12"/>
      <c r="B134" s="203"/>
      <c r="C134" s="204"/>
      <c r="D134" s="205" t="s">
        <v>74</v>
      </c>
      <c r="E134" s="216" t="s">
        <v>181</v>
      </c>
      <c r="F134" s="216" t="s">
        <v>1321</v>
      </c>
      <c r="G134" s="204"/>
      <c r="H134" s="204"/>
      <c r="I134" s="204"/>
      <c r="J134" s="217">
        <f>BK134</f>
        <v>7205.9700000000012</v>
      </c>
      <c r="K134" s="204"/>
      <c r="L134" s="208"/>
      <c r="M134" s="209"/>
      <c r="N134" s="210"/>
      <c r="O134" s="210"/>
      <c r="P134" s="211">
        <f>SUM(P135:P158)</f>
        <v>7.9900000000000002</v>
      </c>
      <c r="Q134" s="210"/>
      <c r="R134" s="211">
        <f>SUM(R135:R158)</f>
        <v>4.2684880000000005</v>
      </c>
      <c r="S134" s="210"/>
      <c r="T134" s="212">
        <f>SUM(T135:T158)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83</v>
      </c>
      <c r="AT134" s="214" t="s">
        <v>74</v>
      </c>
      <c r="AU134" s="214" t="s">
        <v>83</v>
      </c>
      <c r="AY134" s="213" t="s">
        <v>158</v>
      </c>
      <c r="BK134" s="215">
        <f>SUM(BK135:BK158)</f>
        <v>7205.9700000000012</v>
      </c>
    </row>
    <row r="135" s="2" customFormat="1" ht="21.75" customHeight="1">
      <c r="A135" s="29"/>
      <c r="B135" s="30"/>
      <c r="C135" s="218" t="s">
        <v>109</v>
      </c>
      <c r="D135" s="218" t="s">
        <v>161</v>
      </c>
      <c r="E135" s="219" t="s">
        <v>1322</v>
      </c>
      <c r="F135" s="220" t="s">
        <v>1323</v>
      </c>
      <c r="G135" s="221" t="s">
        <v>288</v>
      </c>
      <c r="H135" s="222">
        <v>20</v>
      </c>
      <c r="I135" s="223">
        <v>2.6499999999999999</v>
      </c>
      <c r="J135" s="223">
        <f>ROUND(I135*H135,2)</f>
        <v>53</v>
      </c>
      <c r="K135" s="224"/>
      <c r="L135" s="35"/>
      <c r="M135" s="225" t="s">
        <v>1</v>
      </c>
      <c r="N135" s="226" t="s">
        <v>41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165</v>
      </c>
      <c r="AT135" s="229" t="s">
        <v>161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53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53</v>
      </c>
      <c r="BL135" s="14" t="s">
        <v>165</v>
      </c>
      <c r="BM135" s="229" t="s">
        <v>7</v>
      </c>
    </row>
    <row r="136" s="2" customFormat="1" ht="21.75" customHeight="1">
      <c r="A136" s="29"/>
      <c r="B136" s="30"/>
      <c r="C136" s="231" t="s">
        <v>112</v>
      </c>
      <c r="D136" s="231" t="s">
        <v>192</v>
      </c>
      <c r="E136" s="232" t="s">
        <v>1324</v>
      </c>
      <c r="F136" s="233" t="s">
        <v>1325</v>
      </c>
      <c r="G136" s="234" t="s">
        <v>288</v>
      </c>
      <c r="H136" s="235">
        <v>20</v>
      </c>
      <c r="I136" s="236">
        <v>5.1799999999999997</v>
      </c>
      <c r="J136" s="236">
        <f>ROUND(I136*H136,2)</f>
        <v>103.59999999999999</v>
      </c>
      <c r="K136" s="237"/>
      <c r="L136" s="238"/>
      <c r="M136" s="239" t="s">
        <v>1</v>
      </c>
      <c r="N136" s="240" t="s">
        <v>41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181</v>
      </c>
      <c r="AT136" s="229" t="s">
        <v>192</v>
      </c>
      <c r="AU136" s="229" t="s">
        <v>166</v>
      </c>
      <c r="AY136" s="14" t="s">
        <v>158</v>
      </c>
      <c r="BE136" s="230">
        <f>IF(N136="základná",J136,0)</f>
        <v>0</v>
      </c>
      <c r="BF136" s="230">
        <f>IF(N136="znížená",J136,0)</f>
        <v>103.59999999999999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166</v>
      </c>
      <c r="BK136" s="230">
        <f>ROUND(I136*H136,2)</f>
        <v>103.59999999999999</v>
      </c>
      <c r="BL136" s="14" t="s">
        <v>165</v>
      </c>
      <c r="BM136" s="229" t="s">
        <v>204</v>
      </c>
    </row>
    <row r="137" s="2" customFormat="1" ht="24.15" customHeight="1">
      <c r="A137" s="29"/>
      <c r="B137" s="30"/>
      <c r="C137" s="218" t="s">
        <v>186</v>
      </c>
      <c r="D137" s="218" t="s">
        <v>161</v>
      </c>
      <c r="E137" s="219" t="s">
        <v>1326</v>
      </c>
      <c r="F137" s="220" t="s">
        <v>1327</v>
      </c>
      <c r="G137" s="221" t="s">
        <v>288</v>
      </c>
      <c r="H137" s="222">
        <v>4</v>
      </c>
      <c r="I137" s="223">
        <v>9.1999999999999993</v>
      </c>
      <c r="J137" s="223">
        <f>ROUND(I137*H137,2)</f>
        <v>36.799999999999997</v>
      </c>
      <c r="K137" s="224"/>
      <c r="L137" s="35"/>
      <c r="M137" s="225" t="s">
        <v>1</v>
      </c>
      <c r="N137" s="226" t="s">
        <v>41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165</v>
      </c>
      <c r="AT137" s="229" t="s">
        <v>161</v>
      </c>
      <c r="AU137" s="229" t="s">
        <v>166</v>
      </c>
      <c r="AY137" s="14" t="s">
        <v>158</v>
      </c>
      <c r="BE137" s="230">
        <f>IF(N137="základná",J137,0)</f>
        <v>0</v>
      </c>
      <c r="BF137" s="230">
        <f>IF(N137="znížená",J137,0)</f>
        <v>36.799999999999997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166</v>
      </c>
      <c r="BK137" s="230">
        <f>ROUND(I137*H137,2)</f>
        <v>36.799999999999997</v>
      </c>
      <c r="BL137" s="14" t="s">
        <v>165</v>
      </c>
      <c r="BM137" s="229" t="s">
        <v>208</v>
      </c>
    </row>
    <row r="138" s="2" customFormat="1" ht="24.15" customHeight="1">
      <c r="A138" s="29"/>
      <c r="B138" s="30"/>
      <c r="C138" s="231" t="s">
        <v>219</v>
      </c>
      <c r="D138" s="231" t="s">
        <v>192</v>
      </c>
      <c r="E138" s="232" t="s">
        <v>1328</v>
      </c>
      <c r="F138" s="233" t="s">
        <v>1329</v>
      </c>
      <c r="G138" s="234" t="s">
        <v>189</v>
      </c>
      <c r="H138" s="235">
        <v>4</v>
      </c>
      <c r="I138" s="236">
        <v>13.800000000000001</v>
      </c>
      <c r="J138" s="236">
        <f>ROUND(I138*H138,2)</f>
        <v>55.200000000000003</v>
      </c>
      <c r="K138" s="237"/>
      <c r="L138" s="238"/>
      <c r="M138" s="239" t="s">
        <v>1</v>
      </c>
      <c r="N138" s="240" t="s">
        <v>41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181</v>
      </c>
      <c r="AT138" s="229" t="s">
        <v>192</v>
      </c>
      <c r="AU138" s="229" t="s">
        <v>166</v>
      </c>
      <c r="AY138" s="14" t="s">
        <v>158</v>
      </c>
      <c r="BE138" s="230">
        <f>IF(N138="základná",J138,0)</f>
        <v>0</v>
      </c>
      <c r="BF138" s="230">
        <f>IF(N138="znížená",J138,0)</f>
        <v>55.200000000000003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166</v>
      </c>
      <c r="BK138" s="230">
        <f>ROUND(I138*H138,2)</f>
        <v>55.200000000000003</v>
      </c>
      <c r="BL138" s="14" t="s">
        <v>165</v>
      </c>
      <c r="BM138" s="229" t="s">
        <v>212</v>
      </c>
    </row>
    <row r="139" s="2" customFormat="1" ht="16.5" customHeight="1">
      <c r="A139" s="29"/>
      <c r="B139" s="30"/>
      <c r="C139" s="231" t="s">
        <v>190</v>
      </c>
      <c r="D139" s="231" t="s">
        <v>192</v>
      </c>
      <c r="E139" s="232" t="s">
        <v>1330</v>
      </c>
      <c r="F139" s="233" t="s">
        <v>1331</v>
      </c>
      <c r="G139" s="234" t="s">
        <v>189</v>
      </c>
      <c r="H139" s="235">
        <v>3</v>
      </c>
      <c r="I139" s="236">
        <v>8.0500000000000007</v>
      </c>
      <c r="J139" s="236">
        <f>ROUND(I139*H139,2)</f>
        <v>24.149999999999999</v>
      </c>
      <c r="K139" s="237"/>
      <c r="L139" s="238"/>
      <c r="M139" s="239" t="s">
        <v>1</v>
      </c>
      <c r="N139" s="240" t="s">
        <v>41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181</v>
      </c>
      <c r="AT139" s="229" t="s">
        <v>192</v>
      </c>
      <c r="AU139" s="229" t="s">
        <v>166</v>
      </c>
      <c r="AY139" s="14" t="s">
        <v>158</v>
      </c>
      <c r="BE139" s="230">
        <f>IF(N139="základná",J139,0)</f>
        <v>0</v>
      </c>
      <c r="BF139" s="230">
        <f>IF(N139="znížená",J139,0)</f>
        <v>24.149999999999999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166</v>
      </c>
      <c r="BK139" s="230">
        <f>ROUND(I139*H139,2)</f>
        <v>24.149999999999999</v>
      </c>
      <c r="BL139" s="14" t="s">
        <v>165</v>
      </c>
      <c r="BM139" s="229" t="s">
        <v>215</v>
      </c>
    </row>
    <row r="140" s="2" customFormat="1" ht="24.15" customHeight="1">
      <c r="A140" s="29"/>
      <c r="B140" s="30"/>
      <c r="C140" s="218" t="s">
        <v>226</v>
      </c>
      <c r="D140" s="218" t="s">
        <v>161</v>
      </c>
      <c r="E140" s="219" t="s">
        <v>1332</v>
      </c>
      <c r="F140" s="220" t="s">
        <v>1333</v>
      </c>
      <c r="G140" s="221" t="s">
        <v>288</v>
      </c>
      <c r="H140" s="222">
        <v>40</v>
      </c>
      <c r="I140" s="223">
        <v>10.35</v>
      </c>
      <c r="J140" s="223">
        <f>ROUND(I140*H140,2)</f>
        <v>414</v>
      </c>
      <c r="K140" s="224"/>
      <c r="L140" s="35"/>
      <c r="M140" s="225" t="s">
        <v>1</v>
      </c>
      <c r="N140" s="226" t="s">
        <v>41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165</v>
      </c>
      <c r="AT140" s="229" t="s">
        <v>161</v>
      </c>
      <c r="AU140" s="229" t="s">
        <v>166</v>
      </c>
      <c r="AY140" s="14" t="s">
        <v>158</v>
      </c>
      <c r="BE140" s="230">
        <f>IF(N140="základná",J140,0)</f>
        <v>0</v>
      </c>
      <c r="BF140" s="230">
        <f>IF(N140="znížená",J140,0)</f>
        <v>414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166</v>
      </c>
      <c r="BK140" s="230">
        <f>ROUND(I140*H140,2)</f>
        <v>414</v>
      </c>
      <c r="BL140" s="14" t="s">
        <v>165</v>
      </c>
      <c r="BM140" s="229" t="s">
        <v>218</v>
      </c>
    </row>
    <row r="141" s="2" customFormat="1" ht="24.15" customHeight="1">
      <c r="A141" s="29"/>
      <c r="B141" s="30"/>
      <c r="C141" s="231" t="s">
        <v>195</v>
      </c>
      <c r="D141" s="231" t="s">
        <v>192</v>
      </c>
      <c r="E141" s="232" t="s">
        <v>1334</v>
      </c>
      <c r="F141" s="233" t="s">
        <v>1335</v>
      </c>
      <c r="G141" s="234" t="s">
        <v>189</v>
      </c>
      <c r="H141" s="235">
        <v>40</v>
      </c>
      <c r="I141" s="236">
        <v>14.949999999999999</v>
      </c>
      <c r="J141" s="236">
        <f>ROUND(I141*H141,2)</f>
        <v>598</v>
      </c>
      <c r="K141" s="237"/>
      <c r="L141" s="238"/>
      <c r="M141" s="239" t="s">
        <v>1</v>
      </c>
      <c r="N141" s="240" t="s">
        <v>41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181</v>
      </c>
      <c r="AT141" s="229" t="s">
        <v>192</v>
      </c>
      <c r="AU141" s="229" t="s">
        <v>166</v>
      </c>
      <c r="AY141" s="14" t="s">
        <v>158</v>
      </c>
      <c r="BE141" s="230">
        <f>IF(N141="základná",J141,0)</f>
        <v>0</v>
      </c>
      <c r="BF141" s="230">
        <f>IF(N141="znížená",J141,0)</f>
        <v>598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166</v>
      </c>
      <c r="BK141" s="230">
        <f>ROUND(I141*H141,2)</f>
        <v>598</v>
      </c>
      <c r="BL141" s="14" t="s">
        <v>165</v>
      </c>
      <c r="BM141" s="229" t="s">
        <v>222</v>
      </c>
    </row>
    <row r="142" s="2" customFormat="1" ht="16.5" customHeight="1">
      <c r="A142" s="29"/>
      <c r="B142" s="30"/>
      <c r="C142" s="231" t="s">
        <v>233</v>
      </c>
      <c r="D142" s="231" t="s">
        <v>192</v>
      </c>
      <c r="E142" s="232" t="s">
        <v>1336</v>
      </c>
      <c r="F142" s="233" t="s">
        <v>1337</v>
      </c>
      <c r="G142" s="234" t="s">
        <v>189</v>
      </c>
      <c r="H142" s="235">
        <v>6</v>
      </c>
      <c r="I142" s="236">
        <v>9.1999999999999993</v>
      </c>
      <c r="J142" s="236">
        <f>ROUND(I142*H142,2)</f>
        <v>55.200000000000003</v>
      </c>
      <c r="K142" s="237"/>
      <c r="L142" s="238"/>
      <c r="M142" s="239" t="s">
        <v>1</v>
      </c>
      <c r="N142" s="240" t="s">
        <v>41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181</v>
      </c>
      <c r="AT142" s="229" t="s">
        <v>192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55.200000000000003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55.200000000000003</v>
      </c>
      <c r="BL142" s="14" t="s">
        <v>165</v>
      </c>
      <c r="BM142" s="229" t="s">
        <v>225</v>
      </c>
    </row>
    <row r="143" s="2" customFormat="1" ht="16.5" customHeight="1">
      <c r="A143" s="29"/>
      <c r="B143" s="30"/>
      <c r="C143" s="231" t="s">
        <v>198</v>
      </c>
      <c r="D143" s="231" t="s">
        <v>192</v>
      </c>
      <c r="E143" s="232" t="s">
        <v>1338</v>
      </c>
      <c r="F143" s="233" t="s">
        <v>1339</v>
      </c>
      <c r="G143" s="234" t="s">
        <v>189</v>
      </c>
      <c r="H143" s="235">
        <v>3</v>
      </c>
      <c r="I143" s="236">
        <v>13.800000000000001</v>
      </c>
      <c r="J143" s="236">
        <f>ROUND(I143*H143,2)</f>
        <v>41.399999999999999</v>
      </c>
      <c r="K143" s="237"/>
      <c r="L143" s="238"/>
      <c r="M143" s="239" t="s">
        <v>1</v>
      </c>
      <c r="N143" s="240" t="s">
        <v>41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181</v>
      </c>
      <c r="AT143" s="229" t="s">
        <v>192</v>
      </c>
      <c r="AU143" s="229" t="s">
        <v>166</v>
      </c>
      <c r="AY143" s="14" t="s">
        <v>158</v>
      </c>
      <c r="BE143" s="230">
        <f>IF(N143="základná",J143,0)</f>
        <v>0</v>
      </c>
      <c r="BF143" s="230">
        <f>IF(N143="znížená",J143,0)</f>
        <v>41.399999999999999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166</v>
      </c>
      <c r="BK143" s="230">
        <f>ROUND(I143*H143,2)</f>
        <v>41.399999999999999</v>
      </c>
      <c r="BL143" s="14" t="s">
        <v>165</v>
      </c>
      <c r="BM143" s="229" t="s">
        <v>229</v>
      </c>
    </row>
    <row r="144" s="2" customFormat="1" ht="24.15" customHeight="1">
      <c r="A144" s="29"/>
      <c r="B144" s="30"/>
      <c r="C144" s="218" t="s">
        <v>240</v>
      </c>
      <c r="D144" s="218" t="s">
        <v>161</v>
      </c>
      <c r="E144" s="219" t="s">
        <v>1340</v>
      </c>
      <c r="F144" s="220" t="s">
        <v>1341</v>
      </c>
      <c r="G144" s="221" t="s">
        <v>189</v>
      </c>
      <c r="H144" s="222">
        <v>2</v>
      </c>
      <c r="I144" s="223">
        <v>9.1999999999999993</v>
      </c>
      <c r="J144" s="223">
        <f>ROUND(I144*H144,2)</f>
        <v>18.399999999999999</v>
      </c>
      <c r="K144" s="224"/>
      <c r="L144" s="35"/>
      <c r="M144" s="225" t="s">
        <v>1</v>
      </c>
      <c r="N144" s="226" t="s">
        <v>41</v>
      </c>
      <c r="O144" s="227">
        <v>0.40799999999999997</v>
      </c>
      <c r="P144" s="227">
        <f>O144*H144</f>
        <v>0.81599999999999995</v>
      </c>
      <c r="Q144" s="227">
        <v>2.0000000000000002E-05</v>
      </c>
      <c r="R144" s="227">
        <f>Q144*H144</f>
        <v>4.0000000000000003E-05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165</v>
      </c>
      <c r="AT144" s="229" t="s">
        <v>161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18.399999999999999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18.399999999999999</v>
      </c>
      <c r="BL144" s="14" t="s">
        <v>165</v>
      </c>
      <c r="BM144" s="229" t="s">
        <v>232</v>
      </c>
    </row>
    <row r="145" s="2" customFormat="1" ht="16.5" customHeight="1">
      <c r="A145" s="29"/>
      <c r="B145" s="30"/>
      <c r="C145" s="231" t="s">
        <v>7</v>
      </c>
      <c r="D145" s="231" t="s">
        <v>192</v>
      </c>
      <c r="E145" s="232" t="s">
        <v>1342</v>
      </c>
      <c r="F145" s="233" t="s">
        <v>1343</v>
      </c>
      <c r="G145" s="234" t="s">
        <v>288</v>
      </c>
      <c r="H145" s="235">
        <v>8</v>
      </c>
      <c r="I145" s="236">
        <v>24.149999999999999</v>
      </c>
      <c r="J145" s="236">
        <f>ROUND(I145*H145,2)</f>
        <v>193.19999999999999</v>
      </c>
      <c r="K145" s="237"/>
      <c r="L145" s="238"/>
      <c r="M145" s="239" t="s">
        <v>1</v>
      </c>
      <c r="N145" s="240" t="s">
        <v>41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181</v>
      </c>
      <c r="AT145" s="229" t="s">
        <v>192</v>
      </c>
      <c r="AU145" s="229" t="s">
        <v>166</v>
      </c>
      <c r="AY145" s="14" t="s">
        <v>158</v>
      </c>
      <c r="BE145" s="230">
        <f>IF(N145="základná",J145,0)</f>
        <v>0</v>
      </c>
      <c r="BF145" s="230">
        <f>IF(N145="znížená",J145,0)</f>
        <v>193.19999999999999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166</v>
      </c>
      <c r="BK145" s="230">
        <f>ROUND(I145*H145,2)</f>
        <v>193.19999999999999</v>
      </c>
      <c r="BL145" s="14" t="s">
        <v>165</v>
      </c>
      <c r="BM145" s="229" t="s">
        <v>236</v>
      </c>
    </row>
    <row r="146" s="2" customFormat="1" ht="16.5" customHeight="1">
      <c r="A146" s="29"/>
      <c r="B146" s="30"/>
      <c r="C146" s="231" t="s">
        <v>247</v>
      </c>
      <c r="D146" s="231" t="s">
        <v>192</v>
      </c>
      <c r="E146" s="232" t="s">
        <v>1344</v>
      </c>
      <c r="F146" s="233" t="s">
        <v>1345</v>
      </c>
      <c r="G146" s="234" t="s">
        <v>189</v>
      </c>
      <c r="H146" s="235">
        <v>2</v>
      </c>
      <c r="I146" s="236">
        <v>36.799999999999997</v>
      </c>
      <c r="J146" s="236">
        <f>ROUND(I146*H146,2)</f>
        <v>73.599999999999994</v>
      </c>
      <c r="K146" s="237"/>
      <c r="L146" s="238"/>
      <c r="M146" s="239" t="s">
        <v>1</v>
      </c>
      <c r="N146" s="240" t="s">
        <v>41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181</v>
      </c>
      <c r="AT146" s="229" t="s">
        <v>192</v>
      </c>
      <c r="AU146" s="229" t="s">
        <v>166</v>
      </c>
      <c r="AY146" s="14" t="s">
        <v>158</v>
      </c>
      <c r="BE146" s="230">
        <f>IF(N146="základná",J146,0)</f>
        <v>0</v>
      </c>
      <c r="BF146" s="230">
        <f>IF(N146="znížená",J146,0)</f>
        <v>73.599999999999994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166</v>
      </c>
      <c r="BK146" s="230">
        <f>ROUND(I146*H146,2)</f>
        <v>73.599999999999994</v>
      </c>
      <c r="BL146" s="14" t="s">
        <v>165</v>
      </c>
      <c r="BM146" s="229" t="s">
        <v>239</v>
      </c>
    </row>
    <row r="147" s="2" customFormat="1" ht="16.5" customHeight="1">
      <c r="A147" s="29"/>
      <c r="B147" s="30"/>
      <c r="C147" s="218" t="s">
        <v>204</v>
      </c>
      <c r="D147" s="218" t="s">
        <v>161</v>
      </c>
      <c r="E147" s="219" t="s">
        <v>1346</v>
      </c>
      <c r="F147" s="220" t="s">
        <v>1347</v>
      </c>
      <c r="G147" s="221" t="s">
        <v>189</v>
      </c>
      <c r="H147" s="222">
        <v>2</v>
      </c>
      <c r="I147" s="223">
        <v>11.5</v>
      </c>
      <c r="J147" s="223">
        <f>ROUND(I147*H147,2)</f>
        <v>23</v>
      </c>
      <c r="K147" s="224"/>
      <c r="L147" s="35"/>
      <c r="M147" s="225" t="s">
        <v>1</v>
      </c>
      <c r="N147" s="226" t="s">
        <v>41</v>
      </c>
      <c r="O147" s="227">
        <v>0.54800000000000004</v>
      </c>
      <c r="P147" s="227">
        <f>O147*H147</f>
        <v>1.0960000000000001</v>
      </c>
      <c r="Q147" s="227">
        <v>0.00068000000000000005</v>
      </c>
      <c r="R147" s="227">
        <f>Q147*H147</f>
        <v>0.0013600000000000001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165</v>
      </c>
      <c r="AT147" s="229" t="s">
        <v>161</v>
      </c>
      <c r="AU147" s="229" t="s">
        <v>166</v>
      </c>
      <c r="AY147" s="14" t="s">
        <v>158</v>
      </c>
      <c r="BE147" s="230">
        <f>IF(N147="základná",J147,0)</f>
        <v>0</v>
      </c>
      <c r="BF147" s="230">
        <f>IF(N147="znížená",J147,0)</f>
        <v>23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166</v>
      </c>
      <c r="BK147" s="230">
        <f>ROUND(I147*H147,2)</f>
        <v>23</v>
      </c>
      <c r="BL147" s="14" t="s">
        <v>165</v>
      </c>
      <c r="BM147" s="229" t="s">
        <v>243</v>
      </c>
    </row>
    <row r="148" s="2" customFormat="1" ht="16.5" customHeight="1">
      <c r="A148" s="29"/>
      <c r="B148" s="30"/>
      <c r="C148" s="231" t="s">
        <v>254</v>
      </c>
      <c r="D148" s="231" t="s">
        <v>192</v>
      </c>
      <c r="E148" s="232" t="s">
        <v>1348</v>
      </c>
      <c r="F148" s="233" t="s">
        <v>1349</v>
      </c>
      <c r="G148" s="234" t="s">
        <v>189</v>
      </c>
      <c r="H148" s="235">
        <v>2</v>
      </c>
      <c r="I148" s="236">
        <v>17.25</v>
      </c>
      <c r="J148" s="236">
        <f>ROUND(I148*H148,2)</f>
        <v>34.5</v>
      </c>
      <c r="K148" s="237"/>
      <c r="L148" s="238"/>
      <c r="M148" s="239" t="s">
        <v>1</v>
      </c>
      <c r="N148" s="240" t="s">
        <v>41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181</v>
      </c>
      <c r="AT148" s="229" t="s">
        <v>192</v>
      </c>
      <c r="AU148" s="229" t="s">
        <v>166</v>
      </c>
      <c r="AY148" s="14" t="s">
        <v>158</v>
      </c>
      <c r="BE148" s="230">
        <f>IF(N148="základná",J148,0)</f>
        <v>0</v>
      </c>
      <c r="BF148" s="230">
        <f>IF(N148="znížená",J148,0)</f>
        <v>34.5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34.5</v>
      </c>
      <c r="BL148" s="14" t="s">
        <v>165</v>
      </c>
      <c r="BM148" s="229" t="s">
        <v>246</v>
      </c>
    </row>
    <row r="149" s="2" customFormat="1" ht="16.5" customHeight="1">
      <c r="A149" s="29"/>
      <c r="B149" s="30"/>
      <c r="C149" s="231" t="s">
        <v>208</v>
      </c>
      <c r="D149" s="231" t="s">
        <v>192</v>
      </c>
      <c r="E149" s="232" t="s">
        <v>1350</v>
      </c>
      <c r="F149" s="233" t="s">
        <v>1351</v>
      </c>
      <c r="G149" s="234" t="s">
        <v>189</v>
      </c>
      <c r="H149" s="235">
        <v>2</v>
      </c>
      <c r="I149" s="236">
        <v>441.60000000000002</v>
      </c>
      <c r="J149" s="236">
        <f>ROUND(I149*H149,2)</f>
        <v>883.20000000000005</v>
      </c>
      <c r="K149" s="237"/>
      <c r="L149" s="238"/>
      <c r="M149" s="239" t="s">
        <v>1</v>
      </c>
      <c r="N149" s="240" t="s">
        <v>41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181</v>
      </c>
      <c r="AT149" s="229" t="s">
        <v>192</v>
      </c>
      <c r="AU149" s="229" t="s">
        <v>166</v>
      </c>
      <c r="AY149" s="14" t="s">
        <v>158</v>
      </c>
      <c r="BE149" s="230">
        <f>IF(N149="základná",J149,0)</f>
        <v>0</v>
      </c>
      <c r="BF149" s="230">
        <f>IF(N149="znížená",J149,0)</f>
        <v>883.20000000000005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166</v>
      </c>
      <c r="BK149" s="230">
        <f>ROUND(I149*H149,2)</f>
        <v>883.20000000000005</v>
      </c>
      <c r="BL149" s="14" t="s">
        <v>165</v>
      </c>
      <c r="BM149" s="229" t="s">
        <v>250</v>
      </c>
    </row>
    <row r="150" s="2" customFormat="1" ht="24.15" customHeight="1">
      <c r="A150" s="29"/>
      <c r="B150" s="30"/>
      <c r="C150" s="218" t="s">
        <v>261</v>
      </c>
      <c r="D150" s="218" t="s">
        <v>161</v>
      </c>
      <c r="E150" s="219" t="s">
        <v>1352</v>
      </c>
      <c r="F150" s="220" t="s">
        <v>1353</v>
      </c>
      <c r="G150" s="221" t="s">
        <v>189</v>
      </c>
      <c r="H150" s="222">
        <v>14</v>
      </c>
      <c r="I150" s="223">
        <v>29.129999999999999</v>
      </c>
      <c r="J150" s="223">
        <f>ROUND(I150*H150,2)</f>
        <v>407.81999999999999</v>
      </c>
      <c r="K150" s="224"/>
      <c r="L150" s="35"/>
      <c r="M150" s="225" t="s">
        <v>1</v>
      </c>
      <c r="N150" s="226" t="s">
        <v>41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165</v>
      </c>
      <c r="AT150" s="229" t="s">
        <v>161</v>
      </c>
      <c r="AU150" s="229" t="s">
        <v>166</v>
      </c>
      <c r="AY150" s="14" t="s">
        <v>158</v>
      </c>
      <c r="BE150" s="230">
        <f>IF(N150="základná",J150,0)</f>
        <v>0</v>
      </c>
      <c r="BF150" s="230">
        <f>IF(N150="znížená",J150,0)</f>
        <v>407.81999999999999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407.81999999999999</v>
      </c>
      <c r="BL150" s="14" t="s">
        <v>165</v>
      </c>
      <c r="BM150" s="229" t="s">
        <v>253</v>
      </c>
    </row>
    <row r="151" s="2" customFormat="1" ht="16.5" customHeight="1">
      <c r="A151" s="29"/>
      <c r="B151" s="30"/>
      <c r="C151" s="231" t="s">
        <v>212</v>
      </c>
      <c r="D151" s="231" t="s">
        <v>192</v>
      </c>
      <c r="E151" s="232" t="s">
        <v>1354</v>
      </c>
      <c r="F151" s="233" t="s">
        <v>1355</v>
      </c>
      <c r="G151" s="234" t="s">
        <v>189</v>
      </c>
      <c r="H151" s="235">
        <v>14</v>
      </c>
      <c r="I151" s="236">
        <v>100</v>
      </c>
      <c r="J151" s="236">
        <f>ROUND(I151*H151,2)</f>
        <v>1400</v>
      </c>
      <c r="K151" s="237"/>
      <c r="L151" s="238"/>
      <c r="M151" s="239" t="s">
        <v>1</v>
      </c>
      <c r="N151" s="240" t="s">
        <v>41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181</v>
      </c>
      <c r="AT151" s="229" t="s">
        <v>192</v>
      </c>
      <c r="AU151" s="229" t="s">
        <v>166</v>
      </c>
      <c r="AY151" s="14" t="s">
        <v>158</v>
      </c>
      <c r="BE151" s="230">
        <f>IF(N151="základná",J151,0)</f>
        <v>0</v>
      </c>
      <c r="BF151" s="230">
        <f>IF(N151="znížená",J151,0)</f>
        <v>1400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1400</v>
      </c>
      <c r="BL151" s="14" t="s">
        <v>165</v>
      </c>
      <c r="BM151" s="229" t="s">
        <v>257</v>
      </c>
    </row>
    <row r="152" s="2" customFormat="1" ht="24.15" customHeight="1">
      <c r="A152" s="29"/>
      <c r="B152" s="30"/>
      <c r="C152" s="218" t="s">
        <v>268</v>
      </c>
      <c r="D152" s="218" t="s">
        <v>161</v>
      </c>
      <c r="E152" s="219" t="s">
        <v>1356</v>
      </c>
      <c r="F152" s="220" t="s">
        <v>1357</v>
      </c>
      <c r="G152" s="221" t="s">
        <v>189</v>
      </c>
      <c r="H152" s="222">
        <v>2</v>
      </c>
      <c r="I152" s="223">
        <v>29.129999999999999</v>
      </c>
      <c r="J152" s="223">
        <f>ROUND(I152*H152,2)</f>
        <v>58.259999999999998</v>
      </c>
      <c r="K152" s="224"/>
      <c r="L152" s="35"/>
      <c r="M152" s="225" t="s">
        <v>1</v>
      </c>
      <c r="N152" s="226" t="s">
        <v>41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165</v>
      </c>
      <c r="AT152" s="229" t="s">
        <v>161</v>
      </c>
      <c r="AU152" s="229" t="s">
        <v>166</v>
      </c>
      <c r="AY152" s="14" t="s">
        <v>158</v>
      </c>
      <c r="BE152" s="230">
        <f>IF(N152="základná",J152,0)</f>
        <v>0</v>
      </c>
      <c r="BF152" s="230">
        <f>IF(N152="znížená",J152,0)</f>
        <v>58.259999999999998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166</v>
      </c>
      <c r="BK152" s="230">
        <f>ROUND(I152*H152,2)</f>
        <v>58.259999999999998</v>
      </c>
      <c r="BL152" s="14" t="s">
        <v>165</v>
      </c>
      <c r="BM152" s="229" t="s">
        <v>260</v>
      </c>
    </row>
    <row r="153" s="2" customFormat="1" ht="16.5" customHeight="1">
      <c r="A153" s="29"/>
      <c r="B153" s="30"/>
      <c r="C153" s="231" t="s">
        <v>215</v>
      </c>
      <c r="D153" s="231" t="s">
        <v>192</v>
      </c>
      <c r="E153" s="232" t="s">
        <v>1358</v>
      </c>
      <c r="F153" s="233" t="s">
        <v>1359</v>
      </c>
      <c r="G153" s="234" t="s">
        <v>189</v>
      </c>
      <c r="H153" s="235">
        <v>2</v>
      </c>
      <c r="I153" s="236">
        <v>100</v>
      </c>
      <c r="J153" s="236">
        <f>ROUND(I153*H153,2)</f>
        <v>200</v>
      </c>
      <c r="K153" s="237"/>
      <c r="L153" s="238"/>
      <c r="M153" s="239" t="s">
        <v>1</v>
      </c>
      <c r="N153" s="240" t="s">
        <v>41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181</v>
      </c>
      <c r="AT153" s="229" t="s">
        <v>192</v>
      </c>
      <c r="AU153" s="229" t="s">
        <v>166</v>
      </c>
      <c r="AY153" s="14" t="s">
        <v>158</v>
      </c>
      <c r="BE153" s="230">
        <f>IF(N153="základná",J153,0)</f>
        <v>0</v>
      </c>
      <c r="BF153" s="230">
        <f>IF(N153="znížená",J153,0)</f>
        <v>200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166</v>
      </c>
      <c r="BK153" s="230">
        <f>ROUND(I153*H153,2)</f>
        <v>200</v>
      </c>
      <c r="BL153" s="14" t="s">
        <v>165</v>
      </c>
      <c r="BM153" s="229" t="s">
        <v>264</v>
      </c>
    </row>
    <row r="154" s="2" customFormat="1" ht="24.15" customHeight="1">
      <c r="A154" s="29"/>
      <c r="B154" s="30"/>
      <c r="C154" s="218" t="s">
        <v>312</v>
      </c>
      <c r="D154" s="218" t="s">
        <v>161</v>
      </c>
      <c r="E154" s="219" t="s">
        <v>1360</v>
      </c>
      <c r="F154" s="220" t="s">
        <v>1361</v>
      </c>
      <c r="G154" s="221" t="s">
        <v>170</v>
      </c>
      <c r="H154" s="222">
        <v>2</v>
      </c>
      <c r="I154" s="223">
        <v>52.979999999999997</v>
      </c>
      <c r="J154" s="223">
        <f>ROUND(I154*H154,2)</f>
        <v>105.95999999999999</v>
      </c>
      <c r="K154" s="224"/>
      <c r="L154" s="35"/>
      <c r="M154" s="225" t="s">
        <v>1</v>
      </c>
      <c r="N154" s="226" t="s">
        <v>41</v>
      </c>
      <c r="O154" s="227">
        <v>2.0369999999999999</v>
      </c>
      <c r="P154" s="227">
        <f>O154*H154</f>
        <v>4.0739999999999998</v>
      </c>
      <c r="Q154" s="227">
        <v>0.027244000000000001</v>
      </c>
      <c r="R154" s="227">
        <f>Q154*H154</f>
        <v>0.054488000000000002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165</v>
      </c>
      <c r="AT154" s="229" t="s">
        <v>161</v>
      </c>
      <c r="AU154" s="229" t="s">
        <v>166</v>
      </c>
      <c r="AY154" s="14" t="s">
        <v>158</v>
      </c>
      <c r="BE154" s="230">
        <f>IF(N154="základná",J154,0)</f>
        <v>0</v>
      </c>
      <c r="BF154" s="230">
        <f>IF(N154="znížená",J154,0)</f>
        <v>105.95999999999999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166</v>
      </c>
      <c r="BK154" s="230">
        <f>ROUND(I154*H154,2)</f>
        <v>105.95999999999999</v>
      </c>
      <c r="BL154" s="14" t="s">
        <v>165</v>
      </c>
      <c r="BM154" s="229" t="s">
        <v>267</v>
      </c>
    </row>
    <row r="155" s="2" customFormat="1" ht="16.5" customHeight="1">
      <c r="A155" s="29"/>
      <c r="B155" s="30"/>
      <c r="C155" s="231" t="s">
        <v>236</v>
      </c>
      <c r="D155" s="231" t="s">
        <v>192</v>
      </c>
      <c r="E155" s="232" t="s">
        <v>1362</v>
      </c>
      <c r="F155" s="233" t="s">
        <v>1363</v>
      </c>
      <c r="G155" s="234" t="s">
        <v>170</v>
      </c>
      <c r="H155" s="235">
        <v>2</v>
      </c>
      <c r="I155" s="236">
        <v>486.58999999999998</v>
      </c>
      <c r="J155" s="236">
        <f>ROUND(I155*H155,2)</f>
        <v>973.17999999999995</v>
      </c>
      <c r="K155" s="237"/>
      <c r="L155" s="238"/>
      <c r="M155" s="239" t="s">
        <v>1</v>
      </c>
      <c r="N155" s="240" t="s">
        <v>41</v>
      </c>
      <c r="O155" s="227">
        <v>0</v>
      </c>
      <c r="P155" s="227">
        <f>O155*H155</f>
        <v>0</v>
      </c>
      <c r="Q155" s="227">
        <v>2.1000000000000001</v>
      </c>
      <c r="R155" s="227">
        <f>Q155*H155</f>
        <v>4.2000000000000002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181</v>
      </c>
      <c r="AT155" s="229" t="s">
        <v>192</v>
      </c>
      <c r="AU155" s="229" t="s">
        <v>166</v>
      </c>
      <c r="AY155" s="14" t="s">
        <v>158</v>
      </c>
      <c r="BE155" s="230">
        <f>IF(N155="základná",J155,0)</f>
        <v>0</v>
      </c>
      <c r="BF155" s="230">
        <f>IF(N155="znížená",J155,0)</f>
        <v>973.17999999999995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166</v>
      </c>
      <c r="BK155" s="230">
        <f>ROUND(I155*H155,2)</f>
        <v>973.17999999999995</v>
      </c>
      <c r="BL155" s="14" t="s">
        <v>165</v>
      </c>
      <c r="BM155" s="229" t="s">
        <v>271</v>
      </c>
    </row>
    <row r="156" s="2" customFormat="1" ht="16.5" customHeight="1">
      <c r="A156" s="29"/>
      <c r="B156" s="30"/>
      <c r="C156" s="218" t="s">
        <v>319</v>
      </c>
      <c r="D156" s="218" t="s">
        <v>161</v>
      </c>
      <c r="E156" s="219" t="s">
        <v>1364</v>
      </c>
      <c r="F156" s="220" t="s">
        <v>1365</v>
      </c>
      <c r="G156" s="221" t="s">
        <v>170</v>
      </c>
      <c r="H156" s="222">
        <v>2</v>
      </c>
      <c r="I156" s="223">
        <v>550</v>
      </c>
      <c r="J156" s="223">
        <f>ROUND(I156*H156,2)</f>
        <v>1100</v>
      </c>
      <c r="K156" s="224"/>
      <c r="L156" s="35"/>
      <c r="M156" s="225" t="s">
        <v>1</v>
      </c>
      <c r="N156" s="226" t="s">
        <v>41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165</v>
      </c>
      <c r="AT156" s="229" t="s">
        <v>161</v>
      </c>
      <c r="AU156" s="229" t="s">
        <v>166</v>
      </c>
      <c r="AY156" s="14" t="s">
        <v>158</v>
      </c>
      <c r="BE156" s="230">
        <f>IF(N156="základná",J156,0)</f>
        <v>0</v>
      </c>
      <c r="BF156" s="230">
        <f>IF(N156="znížená",J156,0)</f>
        <v>1100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166</v>
      </c>
      <c r="BK156" s="230">
        <f>ROUND(I156*H156,2)</f>
        <v>1100</v>
      </c>
      <c r="BL156" s="14" t="s">
        <v>165</v>
      </c>
      <c r="BM156" s="229" t="s">
        <v>274</v>
      </c>
    </row>
    <row r="157" s="2" customFormat="1" ht="24.15" customHeight="1">
      <c r="A157" s="29"/>
      <c r="B157" s="30"/>
      <c r="C157" s="218" t="s">
        <v>275</v>
      </c>
      <c r="D157" s="218" t="s">
        <v>161</v>
      </c>
      <c r="E157" s="219" t="s">
        <v>1366</v>
      </c>
      <c r="F157" s="220" t="s">
        <v>1367</v>
      </c>
      <c r="G157" s="221" t="s">
        <v>189</v>
      </c>
      <c r="H157" s="222">
        <v>2</v>
      </c>
      <c r="I157" s="223">
        <v>26.75</v>
      </c>
      <c r="J157" s="223">
        <f>ROUND(I157*H157,2)</f>
        <v>53.5</v>
      </c>
      <c r="K157" s="224"/>
      <c r="L157" s="35"/>
      <c r="M157" s="225" t="s">
        <v>1</v>
      </c>
      <c r="N157" s="226" t="s">
        <v>41</v>
      </c>
      <c r="O157" s="227">
        <v>1.002</v>
      </c>
      <c r="P157" s="227">
        <f>O157*H157</f>
        <v>2.004</v>
      </c>
      <c r="Q157" s="227">
        <v>0.0063</v>
      </c>
      <c r="R157" s="227">
        <f>Q157*H157</f>
        <v>0.0126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165</v>
      </c>
      <c r="AT157" s="229" t="s">
        <v>161</v>
      </c>
      <c r="AU157" s="229" t="s">
        <v>166</v>
      </c>
      <c r="AY157" s="14" t="s">
        <v>158</v>
      </c>
      <c r="BE157" s="230">
        <f>IF(N157="základná",J157,0)</f>
        <v>0</v>
      </c>
      <c r="BF157" s="230">
        <f>IF(N157="znížená",J157,0)</f>
        <v>53.5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166</v>
      </c>
      <c r="BK157" s="230">
        <f>ROUND(I157*H157,2)</f>
        <v>53.5</v>
      </c>
      <c r="BL157" s="14" t="s">
        <v>165</v>
      </c>
      <c r="BM157" s="229" t="s">
        <v>278</v>
      </c>
    </row>
    <row r="158" s="2" customFormat="1" ht="16.5" customHeight="1">
      <c r="A158" s="29"/>
      <c r="B158" s="30"/>
      <c r="C158" s="231" t="s">
        <v>218</v>
      </c>
      <c r="D158" s="231" t="s">
        <v>192</v>
      </c>
      <c r="E158" s="232" t="s">
        <v>1368</v>
      </c>
      <c r="F158" s="233" t="s">
        <v>1369</v>
      </c>
      <c r="G158" s="234" t="s">
        <v>189</v>
      </c>
      <c r="H158" s="235">
        <v>2</v>
      </c>
      <c r="I158" s="236">
        <v>150</v>
      </c>
      <c r="J158" s="236">
        <f>ROUND(I158*H158,2)</f>
        <v>300</v>
      </c>
      <c r="K158" s="237"/>
      <c r="L158" s="238"/>
      <c r="M158" s="239" t="s">
        <v>1</v>
      </c>
      <c r="N158" s="240" t="s">
        <v>41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181</v>
      </c>
      <c r="AT158" s="229" t="s">
        <v>192</v>
      </c>
      <c r="AU158" s="229" t="s">
        <v>166</v>
      </c>
      <c r="AY158" s="14" t="s">
        <v>158</v>
      </c>
      <c r="BE158" s="230">
        <f>IF(N158="základná",J158,0)</f>
        <v>0</v>
      </c>
      <c r="BF158" s="230">
        <f>IF(N158="znížená",J158,0)</f>
        <v>300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166</v>
      </c>
      <c r="BK158" s="230">
        <f>ROUND(I158*H158,2)</f>
        <v>300</v>
      </c>
      <c r="BL158" s="14" t="s">
        <v>165</v>
      </c>
      <c r="BM158" s="229" t="s">
        <v>281</v>
      </c>
    </row>
    <row r="159" s="12" customFormat="1" ht="22.8" customHeight="1">
      <c r="A159" s="12"/>
      <c r="B159" s="203"/>
      <c r="C159" s="204"/>
      <c r="D159" s="205" t="s">
        <v>74</v>
      </c>
      <c r="E159" s="216" t="s">
        <v>205</v>
      </c>
      <c r="F159" s="216" t="s">
        <v>294</v>
      </c>
      <c r="G159" s="204"/>
      <c r="H159" s="204"/>
      <c r="I159" s="204"/>
      <c r="J159" s="217">
        <f>BK159</f>
        <v>614.38</v>
      </c>
      <c r="K159" s="204"/>
      <c r="L159" s="208"/>
      <c r="M159" s="209"/>
      <c r="N159" s="210"/>
      <c r="O159" s="210"/>
      <c r="P159" s="211">
        <f>SUM(P160:P167)</f>
        <v>12.863269519999998</v>
      </c>
      <c r="Q159" s="210"/>
      <c r="R159" s="211">
        <f>SUM(R160:R167)</f>
        <v>0</v>
      </c>
      <c r="S159" s="210"/>
      <c r="T159" s="212">
        <f>SUM(T160:T167)</f>
        <v>0.14960000000000001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3" t="s">
        <v>83</v>
      </c>
      <c r="AT159" s="214" t="s">
        <v>74</v>
      </c>
      <c r="AU159" s="214" t="s">
        <v>83</v>
      </c>
      <c r="AY159" s="213" t="s">
        <v>158</v>
      </c>
      <c r="BK159" s="215">
        <f>SUM(BK160:BK167)</f>
        <v>614.38</v>
      </c>
    </row>
    <row r="160" s="2" customFormat="1" ht="33" customHeight="1">
      <c r="A160" s="29"/>
      <c r="B160" s="30"/>
      <c r="C160" s="218" t="s">
        <v>282</v>
      </c>
      <c r="D160" s="218" t="s">
        <v>161</v>
      </c>
      <c r="E160" s="219" t="s">
        <v>1370</v>
      </c>
      <c r="F160" s="220" t="s">
        <v>1371</v>
      </c>
      <c r="G160" s="221" t="s">
        <v>288</v>
      </c>
      <c r="H160" s="222">
        <v>3</v>
      </c>
      <c r="I160" s="223">
        <v>25</v>
      </c>
      <c r="J160" s="223">
        <f>ROUND(I160*H160,2)</f>
        <v>75</v>
      </c>
      <c r="K160" s="224"/>
      <c r="L160" s="35"/>
      <c r="M160" s="225" t="s">
        <v>1</v>
      </c>
      <c r="N160" s="226" t="s">
        <v>41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165</v>
      </c>
      <c r="AT160" s="229" t="s">
        <v>161</v>
      </c>
      <c r="AU160" s="229" t="s">
        <v>166</v>
      </c>
      <c r="AY160" s="14" t="s">
        <v>158</v>
      </c>
      <c r="BE160" s="230">
        <f>IF(N160="základná",J160,0)</f>
        <v>0</v>
      </c>
      <c r="BF160" s="230">
        <f>IF(N160="znížená",J160,0)</f>
        <v>75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166</v>
      </c>
      <c r="BK160" s="230">
        <f>ROUND(I160*H160,2)</f>
        <v>75</v>
      </c>
      <c r="BL160" s="14" t="s">
        <v>165</v>
      </c>
      <c r="BM160" s="229" t="s">
        <v>285</v>
      </c>
    </row>
    <row r="161" s="2" customFormat="1" ht="21.75" customHeight="1">
      <c r="A161" s="29"/>
      <c r="B161" s="30"/>
      <c r="C161" s="231" t="s">
        <v>222</v>
      </c>
      <c r="D161" s="231" t="s">
        <v>192</v>
      </c>
      <c r="E161" s="232" t="s">
        <v>1372</v>
      </c>
      <c r="F161" s="233" t="s">
        <v>1373</v>
      </c>
      <c r="G161" s="234" t="s">
        <v>189</v>
      </c>
      <c r="H161" s="235">
        <v>2</v>
      </c>
      <c r="I161" s="236">
        <v>12.060000000000001</v>
      </c>
      <c r="J161" s="236">
        <f>ROUND(I161*H161,2)</f>
        <v>24.120000000000001</v>
      </c>
      <c r="K161" s="237"/>
      <c r="L161" s="238"/>
      <c r="M161" s="239" t="s">
        <v>1</v>
      </c>
      <c r="N161" s="240" t="s">
        <v>41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181</v>
      </c>
      <c r="AT161" s="229" t="s">
        <v>192</v>
      </c>
      <c r="AU161" s="229" t="s">
        <v>166</v>
      </c>
      <c r="AY161" s="14" t="s">
        <v>158</v>
      </c>
      <c r="BE161" s="230">
        <f>IF(N161="základná",J161,0)</f>
        <v>0</v>
      </c>
      <c r="BF161" s="230">
        <f>IF(N161="znížená",J161,0)</f>
        <v>24.120000000000001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166</v>
      </c>
      <c r="BK161" s="230">
        <f>ROUND(I161*H161,2)</f>
        <v>24.120000000000001</v>
      </c>
      <c r="BL161" s="14" t="s">
        <v>165</v>
      </c>
      <c r="BM161" s="229" t="s">
        <v>289</v>
      </c>
    </row>
    <row r="162" s="2" customFormat="1" ht="21.75" customHeight="1">
      <c r="A162" s="29"/>
      <c r="B162" s="30"/>
      <c r="C162" s="231" t="s">
        <v>290</v>
      </c>
      <c r="D162" s="231" t="s">
        <v>192</v>
      </c>
      <c r="E162" s="232" t="s">
        <v>1374</v>
      </c>
      <c r="F162" s="233" t="s">
        <v>1375</v>
      </c>
      <c r="G162" s="234" t="s">
        <v>189</v>
      </c>
      <c r="H162" s="235">
        <v>2</v>
      </c>
      <c r="I162" s="236">
        <v>9.0299999999999994</v>
      </c>
      <c r="J162" s="236">
        <f>ROUND(I162*H162,2)</f>
        <v>18.059999999999999</v>
      </c>
      <c r="K162" s="237"/>
      <c r="L162" s="238"/>
      <c r="M162" s="239" t="s">
        <v>1</v>
      </c>
      <c r="N162" s="240" t="s">
        <v>41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181</v>
      </c>
      <c r="AT162" s="229" t="s">
        <v>192</v>
      </c>
      <c r="AU162" s="229" t="s">
        <v>166</v>
      </c>
      <c r="AY162" s="14" t="s">
        <v>158</v>
      </c>
      <c r="BE162" s="230">
        <f>IF(N162="základná",J162,0)</f>
        <v>0</v>
      </c>
      <c r="BF162" s="230">
        <f>IF(N162="znížená",J162,0)</f>
        <v>18.059999999999999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166</v>
      </c>
      <c r="BK162" s="230">
        <f>ROUND(I162*H162,2)</f>
        <v>18.059999999999999</v>
      </c>
      <c r="BL162" s="14" t="s">
        <v>165</v>
      </c>
      <c r="BM162" s="229" t="s">
        <v>293</v>
      </c>
    </row>
    <row r="163" s="2" customFormat="1" ht="24.15" customHeight="1">
      <c r="A163" s="29"/>
      <c r="B163" s="30"/>
      <c r="C163" s="231" t="s">
        <v>225</v>
      </c>
      <c r="D163" s="231" t="s">
        <v>192</v>
      </c>
      <c r="E163" s="232" t="s">
        <v>1376</v>
      </c>
      <c r="F163" s="233" t="s">
        <v>1377</v>
      </c>
      <c r="G163" s="234" t="s">
        <v>189</v>
      </c>
      <c r="H163" s="235">
        <v>2</v>
      </c>
      <c r="I163" s="236">
        <v>24.23</v>
      </c>
      <c r="J163" s="236">
        <f>ROUND(I163*H163,2)</f>
        <v>48.460000000000001</v>
      </c>
      <c r="K163" s="237"/>
      <c r="L163" s="238"/>
      <c r="M163" s="239" t="s">
        <v>1</v>
      </c>
      <c r="N163" s="240" t="s">
        <v>41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181</v>
      </c>
      <c r="AT163" s="229" t="s">
        <v>192</v>
      </c>
      <c r="AU163" s="229" t="s">
        <v>166</v>
      </c>
      <c r="AY163" s="14" t="s">
        <v>158</v>
      </c>
      <c r="BE163" s="230">
        <f>IF(N163="základná",J163,0)</f>
        <v>0</v>
      </c>
      <c r="BF163" s="230">
        <f>IF(N163="znížená",J163,0)</f>
        <v>48.460000000000001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166</v>
      </c>
      <c r="BK163" s="230">
        <f>ROUND(I163*H163,2)</f>
        <v>48.460000000000001</v>
      </c>
      <c r="BL163" s="14" t="s">
        <v>165</v>
      </c>
      <c r="BM163" s="229" t="s">
        <v>297</v>
      </c>
    </row>
    <row r="164" s="2" customFormat="1" ht="21.75" customHeight="1">
      <c r="A164" s="29"/>
      <c r="B164" s="30"/>
      <c r="C164" s="231" t="s">
        <v>298</v>
      </c>
      <c r="D164" s="231" t="s">
        <v>192</v>
      </c>
      <c r="E164" s="232" t="s">
        <v>1378</v>
      </c>
      <c r="F164" s="233" t="s">
        <v>1379</v>
      </c>
      <c r="G164" s="234" t="s">
        <v>189</v>
      </c>
      <c r="H164" s="235">
        <v>2</v>
      </c>
      <c r="I164" s="236">
        <v>33.369999999999997</v>
      </c>
      <c r="J164" s="236">
        <f>ROUND(I164*H164,2)</f>
        <v>66.739999999999995</v>
      </c>
      <c r="K164" s="237"/>
      <c r="L164" s="238"/>
      <c r="M164" s="239" t="s">
        <v>1</v>
      </c>
      <c r="N164" s="240" t="s">
        <v>41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181</v>
      </c>
      <c r="AT164" s="229" t="s">
        <v>192</v>
      </c>
      <c r="AU164" s="229" t="s">
        <v>166</v>
      </c>
      <c r="AY164" s="14" t="s">
        <v>158</v>
      </c>
      <c r="BE164" s="230">
        <f>IF(N164="základná",J164,0)</f>
        <v>0</v>
      </c>
      <c r="BF164" s="230">
        <f>IF(N164="znížená",J164,0)</f>
        <v>66.739999999999995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166</v>
      </c>
      <c r="BK164" s="230">
        <f>ROUND(I164*H164,2)</f>
        <v>66.739999999999995</v>
      </c>
      <c r="BL164" s="14" t="s">
        <v>165</v>
      </c>
      <c r="BM164" s="229" t="s">
        <v>301</v>
      </c>
    </row>
    <row r="165" s="2" customFormat="1" ht="24.15" customHeight="1">
      <c r="A165" s="29"/>
      <c r="B165" s="30"/>
      <c r="C165" s="218" t="s">
        <v>229</v>
      </c>
      <c r="D165" s="218" t="s">
        <v>161</v>
      </c>
      <c r="E165" s="219" t="s">
        <v>1380</v>
      </c>
      <c r="F165" s="220" t="s">
        <v>1381</v>
      </c>
      <c r="G165" s="221" t="s">
        <v>180</v>
      </c>
      <c r="H165" s="222">
        <v>0.12</v>
      </c>
      <c r="I165" s="223">
        <v>119.45999999999999</v>
      </c>
      <c r="J165" s="223">
        <f>ROUND(I165*H165,2)</f>
        <v>14.34</v>
      </c>
      <c r="K165" s="224"/>
      <c r="L165" s="35"/>
      <c r="M165" s="225" t="s">
        <v>1</v>
      </c>
      <c r="N165" s="226" t="s">
        <v>41</v>
      </c>
      <c r="O165" s="227">
        <v>0</v>
      </c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229" t="s">
        <v>165</v>
      </c>
      <c r="AT165" s="229" t="s">
        <v>161</v>
      </c>
      <c r="AU165" s="229" t="s">
        <v>166</v>
      </c>
      <c r="AY165" s="14" t="s">
        <v>158</v>
      </c>
      <c r="BE165" s="230">
        <f>IF(N165="základná",J165,0)</f>
        <v>0</v>
      </c>
      <c r="BF165" s="230">
        <f>IF(N165="znížená",J165,0)</f>
        <v>14.34</v>
      </c>
      <c r="BG165" s="230">
        <f>IF(N165="zákl. prenesená",J165,0)</f>
        <v>0</v>
      </c>
      <c r="BH165" s="230">
        <f>IF(N165="zníž. prenesená",J165,0)</f>
        <v>0</v>
      </c>
      <c r="BI165" s="230">
        <f>IF(N165="nulová",J165,0)</f>
        <v>0</v>
      </c>
      <c r="BJ165" s="14" t="s">
        <v>166</v>
      </c>
      <c r="BK165" s="230">
        <f>ROUND(I165*H165,2)</f>
        <v>14.34</v>
      </c>
      <c r="BL165" s="14" t="s">
        <v>165</v>
      </c>
      <c r="BM165" s="229" t="s">
        <v>304</v>
      </c>
    </row>
    <row r="166" s="2" customFormat="1" ht="24.15" customHeight="1">
      <c r="A166" s="29"/>
      <c r="B166" s="30"/>
      <c r="C166" s="218" t="s">
        <v>305</v>
      </c>
      <c r="D166" s="218" t="s">
        <v>161</v>
      </c>
      <c r="E166" s="219" t="s">
        <v>337</v>
      </c>
      <c r="F166" s="220" t="s">
        <v>338</v>
      </c>
      <c r="G166" s="221" t="s">
        <v>180</v>
      </c>
      <c r="H166" s="222">
        <v>0.068000000000000005</v>
      </c>
      <c r="I166" s="223">
        <v>89.069999999999993</v>
      </c>
      <c r="J166" s="223">
        <f>ROUND(I166*H166,2)</f>
        <v>6.0599999999999996</v>
      </c>
      <c r="K166" s="224"/>
      <c r="L166" s="35"/>
      <c r="M166" s="225" t="s">
        <v>1</v>
      </c>
      <c r="N166" s="226" t="s">
        <v>41</v>
      </c>
      <c r="O166" s="227">
        <v>5.8433900000000003</v>
      </c>
      <c r="P166" s="227">
        <f>O166*H166</f>
        <v>0.39735052000000004</v>
      </c>
      <c r="Q166" s="227">
        <v>0</v>
      </c>
      <c r="R166" s="227">
        <f>Q166*H166</f>
        <v>0</v>
      </c>
      <c r="S166" s="227">
        <v>2.2000000000000002</v>
      </c>
      <c r="T166" s="228">
        <f>S166*H166</f>
        <v>0.14960000000000001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165</v>
      </c>
      <c r="AT166" s="229" t="s">
        <v>161</v>
      </c>
      <c r="AU166" s="229" t="s">
        <v>166</v>
      </c>
      <c r="AY166" s="14" t="s">
        <v>158</v>
      </c>
      <c r="BE166" s="230">
        <f>IF(N166="základná",J166,0)</f>
        <v>0</v>
      </c>
      <c r="BF166" s="230">
        <f>IF(N166="znížená",J166,0)</f>
        <v>6.0599999999999996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166</v>
      </c>
      <c r="BK166" s="230">
        <f>ROUND(I166*H166,2)</f>
        <v>6.0599999999999996</v>
      </c>
      <c r="BL166" s="14" t="s">
        <v>165</v>
      </c>
      <c r="BM166" s="229" t="s">
        <v>308</v>
      </c>
    </row>
    <row r="167" s="2" customFormat="1" ht="24.15" customHeight="1">
      <c r="A167" s="29"/>
      <c r="B167" s="30"/>
      <c r="C167" s="218" t="s">
        <v>232</v>
      </c>
      <c r="D167" s="218" t="s">
        <v>161</v>
      </c>
      <c r="E167" s="219" t="s">
        <v>1382</v>
      </c>
      <c r="F167" s="220" t="s">
        <v>1383</v>
      </c>
      <c r="G167" s="221" t="s">
        <v>174</v>
      </c>
      <c r="H167" s="222">
        <v>9.6709999999999994</v>
      </c>
      <c r="I167" s="223">
        <v>37.390000000000001</v>
      </c>
      <c r="J167" s="223">
        <f>ROUND(I167*H167,2)</f>
        <v>361.60000000000002</v>
      </c>
      <c r="K167" s="224"/>
      <c r="L167" s="35"/>
      <c r="M167" s="241" t="s">
        <v>1</v>
      </c>
      <c r="N167" s="242" t="s">
        <v>41</v>
      </c>
      <c r="O167" s="243">
        <v>1.2889999999999999</v>
      </c>
      <c r="P167" s="243">
        <f>O167*H167</f>
        <v>12.465918999999998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29" t="s">
        <v>165</v>
      </c>
      <c r="AT167" s="229" t="s">
        <v>161</v>
      </c>
      <c r="AU167" s="229" t="s">
        <v>166</v>
      </c>
      <c r="AY167" s="14" t="s">
        <v>158</v>
      </c>
      <c r="BE167" s="230">
        <f>IF(N167="základná",J167,0)</f>
        <v>0</v>
      </c>
      <c r="BF167" s="230">
        <f>IF(N167="znížená",J167,0)</f>
        <v>361.60000000000002</v>
      </c>
      <c r="BG167" s="230">
        <f>IF(N167="zákl. prenesená",J167,0)</f>
        <v>0</v>
      </c>
      <c r="BH167" s="230">
        <f>IF(N167="zníž. prenesená",J167,0)</f>
        <v>0</v>
      </c>
      <c r="BI167" s="230">
        <f>IF(N167="nulová",J167,0)</f>
        <v>0</v>
      </c>
      <c r="BJ167" s="14" t="s">
        <v>166</v>
      </c>
      <c r="BK167" s="230">
        <f>ROUND(I167*H167,2)</f>
        <v>361.60000000000002</v>
      </c>
      <c r="BL167" s="14" t="s">
        <v>165</v>
      </c>
      <c r="BM167" s="229" t="s">
        <v>311</v>
      </c>
    </row>
    <row r="168" s="2" customFormat="1" ht="6.96" customHeight="1">
      <c r="A168" s="29"/>
      <c r="B168" s="62"/>
      <c r="C168" s="63"/>
      <c r="D168" s="63"/>
      <c r="E168" s="63"/>
      <c r="F168" s="63"/>
      <c r="G168" s="63"/>
      <c r="H168" s="63"/>
      <c r="I168" s="63"/>
      <c r="J168" s="63"/>
      <c r="K168" s="63"/>
      <c r="L168" s="35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</row>
  </sheetData>
  <sheetProtection sheet="1" autoFilter="0" formatColumns="0" formatRows="0" objects="1" scenarios="1" spinCount="100000" saltValue="W1Jv2kDEXXNUG0SP/H7B4ApCIoEtPGBfFctwmpIRQps0nqRgvHPQLdQcMJhhdTnvZF/xQvxOLV49OpaWO7vXEw==" hashValue="G/c8Xu9EFZJqcYi+3y5ZC1CDPhm9PAhoFF/T6X4I8ag058Y9TJQIer8yWJfC/1pktUNixz3qBMgzFcZeq3j9Ww==" algorithmName="SHA-512" password="CC35"/>
  <autoFilter ref="C120:K167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1384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ROUND(J121, 2)</f>
        <v>5162.8599999999997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ROUND((SUM(BE121:BE171)),  2)</f>
        <v>0</v>
      </c>
      <c r="G33" s="152"/>
      <c r="H33" s="152"/>
      <c r="I33" s="153">
        <v>0.20000000000000001</v>
      </c>
      <c r="J33" s="151">
        <f>ROUND(((SUM(BE121:BE171))*I33),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ROUND((SUM(BF121:BF171)),  2)</f>
        <v>5162.8599999999997</v>
      </c>
      <c r="G34" s="29"/>
      <c r="H34" s="29"/>
      <c r="I34" s="155">
        <v>0.20000000000000001</v>
      </c>
      <c r="J34" s="154">
        <f>ROUND(((SUM(BF121:BF171))*I34),  2)</f>
        <v>1032.5699999999999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ROUND((SUM(BG121:BG171)),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ROUND((SUM(BH121:BH171)),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ROUND((SUM(BI121:BI171)),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6195.4299999999994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07 - Vonkajšie osvetlenie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J121</f>
        <v>5162.8599999999997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946</v>
      </c>
      <c r="E97" s="182"/>
      <c r="F97" s="182"/>
      <c r="G97" s="182"/>
      <c r="H97" s="182"/>
      <c r="I97" s="182"/>
      <c r="J97" s="183">
        <f>J122</f>
        <v>4492.6599999999999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947</v>
      </c>
      <c r="E98" s="188"/>
      <c r="F98" s="188"/>
      <c r="G98" s="188"/>
      <c r="H98" s="188"/>
      <c r="I98" s="188"/>
      <c r="J98" s="189">
        <f>J123</f>
        <v>3093.3699999999999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1385</v>
      </c>
      <c r="E99" s="188"/>
      <c r="F99" s="188"/>
      <c r="G99" s="188"/>
      <c r="H99" s="188"/>
      <c r="I99" s="188"/>
      <c r="J99" s="189">
        <f>J152</f>
        <v>1399.29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9"/>
      <c r="C100" s="180"/>
      <c r="D100" s="181" t="s">
        <v>949</v>
      </c>
      <c r="E100" s="182"/>
      <c r="F100" s="182"/>
      <c r="G100" s="182"/>
      <c r="H100" s="182"/>
      <c r="I100" s="182"/>
      <c r="J100" s="183">
        <f>J165</f>
        <v>65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9"/>
      <c r="C101" s="180"/>
      <c r="D101" s="181" t="s">
        <v>1386</v>
      </c>
      <c r="E101" s="182"/>
      <c r="F101" s="182"/>
      <c r="G101" s="182"/>
      <c r="H101" s="182"/>
      <c r="I101" s="182"/>
      <c r="J101" s="183">
        <f>J167</f>
        <v>605.20000000000005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hidden="1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/>
    <row r="105" hidden="1"/>
    <row r="106" hidden="1"/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144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174" t="str">
        <f>E7</f>
        <v>Rekonstrukcia objektu Biovetska 36 Nitra - 1.etapa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116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>07 - Vonkajšie osvetlenie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 xml:space="preserve">Biovetská </v>
      </c>
      <c r="G115" s="31"/>
      <c r="H115" s="31"/>
      <c r="I115" s="26" t="s">
        <v>19</v>
      </c>
      <c r="J115" s="75" t="str">
        <f>IF(J12="","",J12)</f>
        <v>19. 12. 2022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5.65" customHeight="1">
      <c r="A117" s="29"/>
      <c r="B117" s="30"/>
      <c r="C117" s="26" t="s">
        <v>21</v>
      </c>
      <c r="D117" s="31"/>
      <c r="E117" s="31"/>
      <c r="F117" s="23" t="str">
        <f>E15</f>
        <v>Mesto Nitra</v>
      </c>
      <c r="G117" s="31"/>
      <c r="H117" s="31"/>
      <c r="I117" s="26" t="s">
        <v>29</v>
      </c>
      <c r="J117" s="27" t="str">
        <f>E21</f>
        <v xml:space="preserve">SOAR - ING. BÁRTA JIŘÍ 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>PP INVEST, s.r.o.</v>
      </c>
      <c r="G118" s="31"/>
      <c r="H118" s="31"/>
      <c r="I118" s="26" t="s">
        <v>32</v>
      </c>
      <c r="J118" s="27" t="str">
        <f>E24</f>
        <v>Ing. Martin Rusnák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145</v>
      </c>
      <c r="D120" s="194" t="s">
        <v>60</v>
      </c>
      <c r="E120" s="194" t="s">
        <v>56</v>
      </c>
      <c r="F120" s="194" t="s">
        <v>57</v>
      </c>
      <c r="G120" s="194" t="s">
        <v>146</v>
      </c>
      <c r="H120" s="194" t="s">
        <v>147</v>
      </c>
      <c r="I120" s="194" t="s">
        <v>148</v>
      </c>
      <c r="J120" s="195" t="s">
        <v>120</v>
      </c>
      <c r="K120" s="196" t="s">
        <v>149</v>
      </c>
      <c r="L120" s="197"/>
      <c r="M120" s="96" t="s">
        <v>1</v>
      </c>
      <c r="N120" s="97" t="s">
        <v>39</v>
      </c>
      <c r="O120" s="97" t="s">
        <v>150</v>
      </c>
      <c r="P120" s="97" t="s">
        <v>151</v>
      </c>
      <c r="Q120" s="97" t="s">
        <v>152</v>
      </c>
      <c r="R120" s="97" t="s">
        <v>153</v>
      </c>
      <c r="S120" s="97" t="s">
        <v>154</v>
      </c>
      <c r="T120" s="98" t="s">
        <v>155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121</v>
      </c>
      <c r="D121" s="31"/>
      <c r="E121" s="31"/>
      <c r="F121" s="31"/>
      <c r="G121" s="31"/>
      <c r="H121" s="31"/>
      <c r="I121" s="31"/>
      <c r="J121" s="198">
        <f>BK121</f>
        <v>5162.8599999999997</v>
      </c>
      <c r="K121" s="31"/>
      <c r="L121" s="35"/>
      <c r="M121" s="99"/>
      <c r="N121" s="199"/>
      <c r="O121" s="100"/>
      <c r="P121" s="200">
        <f>P122+P165+P167</f>
        <v>0</v>
      </c>
      <c r="Q121" s="100"/>
      <c r="R121" s="200">
        <f>R122+R165+R167</f>
        <v>0</v>
      </c>
      <c r="S121" s="100"/>
      <c r="T121" s="201">
        <f>T122+T165+T167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122</v>
      </c>
      <c r="BK121" s="202">
        <f>BK122+BK165+BK167</f>
        <v>5162.8599999999997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192</v>
      </c>
      <c r="F122" s="206" t="s">
        <v>951</v>
      </c>
      <c r="G122" s="204"/>
      <c r="H122" s="204"/>
      <c r="I122" s="204"/>
      <c r="J122" s="207">
        <f>BK122</f>
        <v>4492.6599999999999</v>
      </c>
      <c r="K122" s="204"/>
      <c r="L122" s="208"/>
      <c r="M122" s="209"/>
      <c r="N122" s="210"/>
      <c r="O122" s="210"/>
      <c r="P122" s="211">
        <f>P123+P152</f>
        <v>0</v>
      </c>
      <c r="Q122" s="210"/>
      <c r="R122" s="211">
        <f>R123+R152</f>
        <v>0</v>
      </c>
      <c r="S122" s="210"/>
      <c r="T122" s="212">
        <f>T123+T152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176</v>
      </c>
      <c r="AT122" s="214" t="s">
        <v>74</v>
      </c>
      <c r="AU122" s="214" t="s">
        <v>75</v>
      </c>
      <c r="AY122" s="213" t="s">
        <v>158</v>
      </c>
      <c r="BK122" s="215">
        <f>BK123+BK152</f>
        <v>4492.6599999999999</v>
      </c>
    </row>
    <row r="123" s="12" customFormat="1" ht="22.8" customHeight="1">
      <c r="A123" s="12"/>
      <c r="B123" s="203"/>
      <c r="C123" s="204"/>
      <c r="D123" s="205" t="s">
        <v>74</v>
      </c>
      <c r="E123" s="216" t="s">
        <v>952</v>
      </c>
      <c r="F123" s="216" t="s">
        <v>953</v>
      </c>
      <c r="G123" s="204"/>
      <c r="H123" s="204"/>
      <c r="I123" s="204"/>
      <c r="J123" s="217">
        <f>BK123</f>
        <v>3093.3699999999999</v>
      </c>
      <c r="K123" s="204"/>
      <c r="L123" s="208"/>
      <c r="M123" s="209"/>
      <c r="N123" s="210"/>
      <c r="O123" s="210"/>
      <c r="P123" s="211">
        <f>SUM(P124:P151)</f>
        <v>0</v>
      </c>
      <c r="Q123" s="210"/>
      <c r="R123" s="211">
        <f>SUM(R124:R151)</f>
        <v>0</v>
      </c>
      <c r="S123" s="210"/>
      <c r="T123" s="212">
        <f>SUM(T124:T151)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176</v>
      </c>
      <c r="AT123" s="214" t="s">
        <v>74</v>
      </c>
      <c r="AU123" s="214" t="s">
        <v>83</v>
      </c>
      <c r="AY123" s="213" t="s">
        <v>158</v>
      </c>
      <c r="BK123" s="215">
        <f>SUM(BK124:BK151)</f>
        <v>3093.3699999999999</v>
      </c>
    </row>
    <row r="124" s="2" customFormat="1" ht="24.15" customHeight="1">
      <c r="A124" s="29"/>
      <c r="B124" s="30"/>
      <c r="C124" s="218" t="s">
        <v>83</v>
      </c>
      <c r="D124" s="218" t="s">
        <v>161</v>
      </c>
      <c r="E124" s="219" t="s">
        <v>1387</v>
      </c>
      <c r="F124" s="220" t="s">
        <v>1388</v>
      </c>
      <c r="G124" s="221" t="s">
        <v>170</v>
      </c>
      <c r="H124" s="222">
        <v>4</v>
      </c>
      <c r="I124" s="223">
        <v>7.0999999999999996</v>
      </c>
      <c r="J124" s="223">
        <f>ROUND(I124*H124,2)</f>
        <v>28.399999999999999</v>
      </c>
      <c r="K124" s="224"/>
      <c r="L124" s="35"/>
      <c r="M124" s="225" t="s">
        <v>1</v>
      </c>
      <c r="N124" s="226" t="s">
        <v>41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278</v>
      </c>
      <c r="AT124" s="229" t="s">
        <v>161</v>
      </c>
      <c r="AU124" s="229" t="s">
        <v>166</v>
      </c>
      <c r="AY124" s="14" t="s">
        <v>158</v>
      </c>
      <c r="BE124" s="230">
        <f>IF(N124="základná",J124,0)</f>
        <v>0</v>
      </c>
      <c r="BF124" s="230">
        <f>IF(N124="znížená",J124,0)</f>
        <v>28.399999999999999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166</v>
      </c>
      <c r="BK124" s="230">
        <f>ROUND(I124*H124,2)</f>
        <v>28.399999999999999</v>
      </c>
      <c r="BL124" s="14" t="s">
        <v>278</v>
      </c>
      <c r="BM124" s="229" t="s">
        <v>166</v>
      </c>
    </row>
    <row r="125" s="2" customFormat="1" ht="16.5" customHeight="1">
      <c r="A125" s="29"/>
      <c r="B125" s="30"/>
      <c r="C125" s="218" t="s">
        <v>166</v>
      </c>
      <c r="D125" s="218" t="s">
        <v>161</v>
      </c>
      <c r="E125" s="219" t="s">
        <v>1389</v>
      </c>
      <c r="F125" s="220" t="s">
        <v>1390</v>
      </c>
      <c r="G125" s="221" t="s">
        <v>288</v>
      </c>
      <c r="H125" s="222">
        <v>25</v>
      </c>
      <c r="I125" s="223">
        <v>3.8399999999999999</v>
      </c>
      <c r="J125" s="223">
        <f>ROUND(I125*H125,2)</f>
        <v>96</v>
      </c>
      <c r="K125" s="224"/>
      <c r="L125" s="35"/>
      <c r="M125" s="225" t="s">
        <v>1</v>
      </c>
      <c r="N125" s="226" t="s">
        <v>41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278</v>
      </c>
      <c r="AT125" s="229" t="s">
        <v>161</v>
      </c>
      <c r="AU125" s="229" t="s">
        <v>166</v>
      </c>
      <c r="AY125" s="14" t="s">
        <v>158</v>
      </c>
      <c r="BE125" s="230">
        <f>IF(N125="základná",J125,0)</f>
        <v>0</v>
      </c>
      <c r="BF125" s="230">
        <f>IF(N125="znížená",J125,0)</f>
        <v>96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166</v>
      </c>
      <c r="BK125" s="230">
        <f>ROUND(I125*H125,2)</f>
        <v>96</v>
      </c>
      <c r="BL125" s="14" t="s">
        <v>278</v>
      </c>
      <c r="BM125" s="229" t="s">
        <v>165</v>
      </c>
    </row>
    <row r="126" s="2" customFormat="1" ht="16.5" customHeight="1">
      <c r="A126" s="29"/>
      <c r="B126" s="30"/>
      <c r="C126" s="231" t="s">
        <v>176</v>
      </c>
      <c r="D126" s="231" t="s">
        <v>192</v>
      </c>
      <c r="E126" s="232" t="s">
        <v>1391</v>
      </c>
      <c r="F126" s="233" t="s">
        <v>1392</v>
      </c>
      <c r="G126" s="234" t="s">
        <v>288</v>
      </c>
      <c r="H126" s="235">
        <v>25</v>
      </c>
      <c r="I126" s="236">
        <v>4.79</v>
      </c>
      <c r="J126" s="236">
        <f>ROUND(I126*H126,2)</f>
        <v>119.75</v>
      </c>
      <c r="K126" s="237"/>
      <c r="L126" s="238"/>
      <c r="M126" s="239" t="s">
        <v>1</v>
      </c>
      <c r="N126" s="240" t="s">
        <v>41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634</v>
      </c>
      <c r="AT126" s="229" t="s">
        <v>192</v>
      </c>
      <c r="AU126" s="229" t="s">
        <v>166</v>
      </c>
      <c r="AY126" s="14" t="s">
        <v>158</v>
      </c>
      <c r="BE126" s="230">
        <f>IF(N126="základná",J126,0)</f>
        <v>0</v>
      </c>
      <c r="BF126" s="230">
        <f>IF(N126="znížená",J126,0)</f>
        <v>119.75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166</v>
      </c>
      <c r="BK126" s="230">
        <f>ROUND(I126*H126,2)</f>
        <v>119.75</v>
      </c>
      <c r="BL126" s="14" t="s">
        <v>278</v>
      </c>
      <c r="BM126" s="229" t="s">
        <v>175</v>
      </c>
    </row>
    <row r="127" s="2" customFormat="1" ht="24.15" customHeight="1">
      <c r="A127" s="29"/>
      <c r="B127" s="30"/>
      <c r="C127" s="218" t="s">
        <v>165</v>
      </c>
      <c r="D127" s="218" t="s">
        <v>161</v>
      </c>
      <c r="E127" s="219" t="s">
        <v>1393</v>
      </c>
      <c r="F127" s="220" t="s">
        <v>1394</v>
      </c>
      <c r="G127" s="221" t="s">
        <v>170</v>
      </c>
      <c r="H127" s="222">
        <v>1</v>
      </c>
      <c r="I127" s="223">
        <v>11.32</v>
      </c>
      <c r="J127" s="223">
        <f>ROUND(I127*H127,2)</f>
        <v>11.32</v>
      </c>
      <c r="K127" s="224"/>
      <c r="L127" s="35"/>
      <c r="M127" s="225" t="s">
        <v>1</v>
      </c>
      <c r="N127" s="226" t="s">
        <v>41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278</v>
      </c>
      <c r="AT127" s="229" t="s">
        <v>161</v>
      </c>
      <c r="AU127" s="229" t="s">
        <v>166</v>
      </c>
      <c r="AY127" s="14" t="s">
        <v>158</v>
      </c>
      <c r="BE127" s="230">
        <f>IF(N127="základná",J127,0)</f>
        <v>0</v>
      </c>
      <c r="BF127" s="230">
        <f>IF(N127="znížená",J127,0)</f>
        <v>11.32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166</v>
      </c>
      <c r="BK127" s="230">
        <f>ROUND(I127*H127,2)</f>
        <v>11.32</v>
      </c>
      <c r="BL127" s="14" t="s">
        <v>278</v>
      </c>
      <c r="BM127" s="229" t="s">
        <v>181</v>
      </c>
    </row>
    <row r="128" s="2" customFormat="1" ht="16.5" customHeight="1">
      <c r="A128" s="29"/>
      <c r="B128" s="30"/>
      <c r="C128" s="231" t="s">
        <v>191</v>
      </c>
      <c r="D128" s="231" t="s">
        <v>192</v>
      </c>
      <c r="E128" s="232" t="s">
        <v>1395</v>
      </c>
      <c r="F128" s="233" t="s">
        <v>1396</v>
      </c>
      <c r="G128" s="234" t="s">
        <v>170</v>
      </c>
      <c r="H128" s="235">
        <v>1</v>
      </c>
      <c r="I128" s="236">
        <v>45.359999999999999</v>
      </c>
      <c r="J128" s="236">
        <f>ROUND(I128*H128,2)</f>
        <v>45.359999999999999</v>
      </c>
      <c r="K128" s="237"/>
      <c r="L128" s="238"/>
      <c r="M128" s="239" t="s">
        <v>1</v>
      </c>
      <c r="N128" s="240" t="s">
        <v>41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634</v>
      </c>
      <c r="AT128" s="229" t="s">
        <v>192</v>
      </c>
      <c r="AU128" s="229" t="s">
        <v>166</v>
      </c>
      <c r="AY128" s="14" t="s">
        <v>158</v>
      </c>
      <c r="BE128" s="230">
        <f>IF(N128="základná",J128,0)</f>
        <v>0</v>
      </c>
      <c r="BF128" s="230">
        <f>IF(N128="znížená",J128,0)</f>
        <v>45.359999999999999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166</v>
      </c>
      <c r="BK128" s="230">
        <f>ROUND(I128*H128,2)</f>
        <v>45.359999999999999</v>
      </c>
      <c r="BL128" s="14" t="s">
        <v>278</v>
      </c>
      <c r="BM128" s="229" t="s">
        <v>109</v>
      </c>
    </row>
    <row r="129" s="2" customFormat="1" ht="16.5" customHeight="1">
      <c r="A129" s="29"/>
      <c r="B129" s="30"/>
      <c r="C129" s="218" t="s">
        <v>175</v>
      </c>
      <c r="D129" s="218" t="s">
        <v>161</v>
      </c>
      <c r="E129" s="219" t="s">
        <v>1397</v>
      </c>
      <c r="F129" s="220" t="s">
        <v>1398</v>
      </c>
      <c r="G129" s="221" t="s">
        <v>170</v>
      </c>
      <c r="H129" s="222">
        <v>2</v>
      </c>
      <c r="I129" s="223">
        <v>19.800000000000001</v>
      </c>
      <c r="J129" s="223">
        <f>ROUND(I129*H129,2)</f>
        <v>39.600000000000001</v>
      </c>
      <c r="K129" s="224"/>
      <c r="L129" s="35"/>
      <c r="M129" s="225" t="s">
        <v>1</v>
      </c>
      <c r="N129" s="226" t="s">
        <v>41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278</v>
      </c>
      <c r="AT129" s="229" t="s">
        <v>161</v>
      </c>
      <c r="AU129" s="229" t="s">
        <v>166</v>
      </c>
      <c r="AY129" s="14" t="s">
        <v>158</v>
      </c>
      <c r="BE129" s="230">
        <f>IF(N129="základná",J129,0)</f>
        <v>0</v>
      </c>
      <c r="BF129" s="230">
        <f>IF(N129="znížená",J129,0)</f>
        <v>39.600000000000001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166</v>
      </c>
      <c r="BK129" s="230">
        <f>ROUND(I129*H129,2)</f>
        <v>39.600000000000001</v>
      </c>
      <c r="BL129" s="14" t="s">
        <v>278</v>
      </c>
      <c r="BM129" s="229" t="s">
        <v>186</v>
      </c>
    </row>
    <row r="130" s="2" customFormat="1" ht="24.15" customHeight="1">
      <c r="A130" s="29"/>
      <c r="B130" s="30"/>
      <c r="C130" s="231" t="s">
        <v>199</v>
      </c>
      <c r="D130" s="231" t="s">
        <v>192</v>
      </c>
      <c r="E130" s="232" t="s">
        <v>1399</v>
      </c>
      <c r="F130" s="233" t="s">
        <v>1400</v>
      </c>
      <c r="G130" s="234" t="s">
        <v>170</v>
      </c>
      <c r="H130" s="235">
        <v>2</v>
      </c>
      <c r="I130" s="236">
        <v>513.60000000000002</v>
      </c>
      <c r="J130" s="236">
        <f>ROUND(I130*H130,2)</f>
        <v>1027.2000000000001</v>
      </c>
      <c r="K130" s="237"/>
      <c r="L130" s="238"/>
      <c r="M130" s="239" t="s">
        <v>1</v>
      </c>
      <c r="N130" s="240" t="s">
        <v>41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634</v>
      </c>
      <c r="AT130" s="229" t="s">
        <v>192</v>
      </c>
      <c r="AU130" s="229" t="s">
        <v>166</v>
      </c>
      <c r="AY130" s="14" t="s">
        <v>158</v>
      </c>
      <c r="BE130" s="230">
        <f>IF(N130="základná",J130,0)</f>
        <v>0</v>
      </c>
      <c r="BF130" s="230">
        <f>IF(N130="znížená",J130,0)</f>
        <v>1027.2000000000001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166</v>
      </c>
      <c r="BK130" s="230">
        <f>ROUND(I130*H130,2)</f>
        <v>1027.2000000000001</v>
      </c>
      <c r="BL130" s="14" t="s">
        <v>278</v>
      </c>
      <c r="BM130" s="229" t="s">
        <v>190</v>
      </c>
    </row>
    <row r="131" s="2" customFormat="1" ht="24.15" customHeight="1">
      <c r="A131" s="29"/>
      <c r="B131" s="30"/>
      <c r="C131" s="218" t="s">
        <v>181</v>
      </c>
      <c r="D131" s="218" t="s">
        <v>161</v>
      </c>
      <c r="E131" s="219" t="s">
        <v>1401</v>
      </c>
      <c r="F131" s="220" t="s">
        <v>1402</v>
      </c>
      <c r="G131" s="221" t="s">
        <v>288</v>
      </c>
      <c r="H131" s="222">
        <v>25</v>
      </c>
      <c r="I131" s="223">
        <v>2.5600000000000001</v>
      </c>
      <c r="J131" s="223">
        <f>ROUND(I131*H131,2)</f>
        <v>64</v>
      </c>
      <c r="K131" s="224"/>
      <c r="L131" s="35"/>
      <c r="M131" s="225" t="s">
        <v>1</v>
      </c>
      <c r="N131" s="226" t="s">
        <v>41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278</v>
      </c>
      <c r="AT131" s="229" t="s">
        <v>161</v>
      </c>
      <c r="AU131" s="229" t="s">
        <v>166</v>
      </c>
      <c r="AY131" s="14" t="s">
        <v>158</v>
      </c>
      <c r="BE131" s="230">
        <f>IF(N131="základná",J131,0)</f>
        <v>0</v>
      </c>
      <c r="BF131" s="230">
        <f>IF(N131="znížená",J131,0)</f>
        <v>64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166</v>
      </c>
      <c r="BK131" s="230">
        <f>ROUND(I131*H131,2)</f>
        <v>64</v>
      </c>
      <c r="BL131" s="14" t="s">
        <v>278</v>
      </c>
      <c r="BM131" s="229" t="s">
        <v>195</v>
      </c>
    </row>
    <row r="132" s="2" customFormat="1" ht="16.5" customHeight="1">
      <c r="A132" s="29"/>
      <c r="B132" s="30"/>
      <c r="C132" s="231" t="s">
        <v>205</v>
      </c>
      <c r="D132" s="231" t="s">
        <v>192</v>
      </c>
      <c r="E132" s="232" t="s">
        <v>1403</v>
      </c>
      <c r="F132" s="233" t="s">
        <v>1404</v>
      </c>
      <c r="G132" s="234" t="s">
        <v>1058</v>
      </c>
      <c r="H132" s="235">
        <v>25</v>
      </c>
      <c r="I132" s="236">
        <v>2.7000000000000002</v>
      </c>
      <c r="J132" s="236">
        <f>ROUND(I132*H132,2)</f>
        <v>67.5</v>
      </c>
      <c r="K132" s="237"/>
      <c r="L132" s="238"/>
      <c r="M132" s="239" t="s">
        <v>1</v>
      </c>
      <c r="N132" s="240" t="s">
        <v>41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634</v>
      </c>
      <c r="AT132" s="229" t="s">
        <v>192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67.5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67.5</v>
      </c>
      <c r="BL132" s="14" t="s">
        <v>278</v>
      </c>
      <c r="BM132" s="229" t="s">
        <v>198</v>
      </c>
    </row>
    <row r="133" s="2" customFormat="1" ht="33" customHeight="1">
      <c r="A133" s="29"/>
      <c r="B133" s="30"/>
      <c r="C133" s="218" t="s">
        <v>109</v>
      </c>
      <c r="D133" s="218" t="s">
        <v>161</v>
      </c>
      <c r="E133" s="219" t="s">
        <v>1405</v>
      </c>
      <c r="F133" s="220" t="s">
        <v>1406</v>
      </c>
      <c r="G133" s="221" t="s">
        <v>288</v>
      </c>
      <c r="H133" s="222">
        <v>6</v>
      </c>
      <c r="I133" s="223">
        <v>2.5600000000000001</v>
      </c>
      <c r="J133" s="223">
        <f>ROUND(I133*H133,2)</f>
        <v>15.359999999999999</v>
      </c>
      <c r="K133" s="224"/>
      <c r="L133" s="35"/>
      <c r="M133" s="225" t="s">
        <v>1</v>
      </c>
      <c r="N133" s="226" t="s">
        <v>41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278</v>
      </c>
      <c r="AT133" s="229" t="s">
        <v>161</v>
      </c>
      <c r="AU133" s="229" t="s">
        <v>166</v>
      </c>
      <c r="AY133" s="14" t="s">
        <v>158</v>
      </c>
      <c r="BE133" s="230">
        <f>IF(N133="základná",J133,0)</f>
        <v>0</v>
      </c>
      <c r="BF133" s="230">
        <f>IF(N133="znížená",J133,0)</f>
        <v>15.359999999999999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166</v>
      </c>
      <c r="BK133" s="230">
        <f>ROUND(I133*H133,2)</f>
        <v>15.359999999999999</v>
      </c>
      <c r="BL133" s="14" t="s">
        <v>278</v>
      </c>
      <c r="BM133" s="229" t="s">
        <v>7</v>
      </c>
    </row>
    <row r="134" s="2" customFormat="1" ht="37.8" customHeight="1">
      <c r="A134" s="29"/>
      <c r="B134" s="30"/>
      <c r="C134" s="231" t="s">
        <v>112</v>
      </c>
      <c r="D134" s="231" t="s">
        <v>192</v>
      </c>
      <c r="E134" s="232" t="s">
        <v>1407</v>
      </c>
      <c r="F134" s="233" t="s">
        <v>1408</v>
      </c>
      <c r="G134" s="234" t="s">
        <v>1058</v>
      </c>
      <c r="H134" s="235">
        <v>3.6000000000000001</v>
      </c>
      <c r="I134" s="236">
        <v>3.5600000000000001</v>
      </c>
      <c r="J134" s="236">
        <f>ROUND(I134*H134,2)</f>
        <v>12.82</v>
      </c>
      <c r="K134" s="237"/>
      <c r="L134" s="238"/>
      <c r="M134" s="239" t="s">
        <v>1</v>
      </c>
      <c r="N134" s="240" t="s">
        <v>41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634</v>
      </c>
      <c r="AT134" s="229" t="s">
        <v>192</v>
      </c>
      <c r="AU134" s="229" t="s">
        <v>166</v>
      </c>
      <c r="AY134" s="14" t="s">
        <v>158</v>
      </c>
      <c r="BE134" s="230">
        <f>IF(N134="základná",J134,0)</f>
        <v>0</v>
      </c>
      <c r="BF134" s="230">
        <f>IF(N134="znížená",J134,0)</f>
        <v>12.82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166</v>
      </c>
      <c r="BK134" s="230">
        <f>ROUND(I134*H134,2)</f>
        <v>12.82</v>
      </c>
      <c r="BL134" s="14" t="s">
        <v>278</v>
      </c>
      <c r="BM134" s="229" t="s">
        <v>204</v>
      </c>
    </row>
    <row r="135" s="2" customFormat="1" ht="16.5" customHeight="1">
      <c r="A135" s="29"/>
      <c r="B135" s="30"/>
      <c r="C135" s="218" t="s">
        <v>186</v>
      </c>
      <c r="D135" s="218" t="s">
        <v>161</v>
      </c>
      <c r="E135" s="219" t="s">
        <v>1409</v>
      </c>
      <c r="F135" s="220" t="s">
        <v>1410</v>
      </c>
      <c r="G135" s="221" t="s">
        <v>170</v>
      </c>
      <c r="H135" s="222">
        <v>2</v>
      </c>
      <c r="I135" s="223">
        <v>3.6200000000000001</v>
      </c>
      <c r="J135" s="223">
        <f>ROUND(I135*H135,2)</f>
        <v>7.2400000000000002</v>
      </c>
      <c r="K135" s="224"/>
      <c r="L135" s="35"/>
      <c r="M135" s="225" t="s">
        <v>1</v>
      </c>
      <c r="N135" s="226" t="s">
        <v>41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278</v>
      </c>
      <c r="AT135" s="229" t="s">
        <v>161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7.2400000000000002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7.2400000000000002</v>
      </c>
      <c r="BL135" s="14" t="s">
        <v>278</v>
      </c>
      <c r="BM135" s="229" t="s">
        <v>208</v>
      </c>
    </row>
    <row r="136" s="2" customFormat="1" ht="24.15" customHeight="1">
      <c r="A136" s="29"/>
      <c r="B136" s="30"/>
      <c r="C136" s="231" t="s">
        <v>219</v>
      </c>
      <c r="D136" s="231" t="s">
        <v>192</v>
      </c>
      <c r="E136" s="232" t="s">
        <v>1411</v>
      </c>
      <c r="F136" s="233" t="s">
        <v>1412</v>
      </c>
      <c r="G136" s="234" t="s">
        <v>170</v>
      </c>
      <c r="H136" s="235">
        <v>2</v>
      </c>
      <c r="I136" s="236">
        <v>1.3200000000000001</v>
      </c>
      <c r="J136" s="236">
        <f>ROUND(I136*H136,2)</f>
        <v>2.6400000000000001</v>
      </c>
      <c r="K136" s="237"/>
      <c r="L136" s="238"/>
      <c r="M136" s="239" t="s">
        <v>1</v>
      </c>
      <c r="N136" s="240" t="s">
        <v>41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634</v>
      </c>
      <c r="AT136" s="229" t="s">
        <v>192</v>
      </c>
      <c r="AU136" s="229" t="s">
        <v>166</v>
      </c>
      <c r="AY136" s="14" t="s">
        <v>158</v>
      </c>
      <c r="BE136" s="230">
        <f>IF(N136="základná",J136,0)</f>
        <v>0</v>
      </c>
      <c r="BF136" s="230">
        <f>IF(N136="znížená",J136,0)</f>
        <v>2.6400000000000001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166</v>
      </c>
      <c r="BK136" s="230">
        <f>ROUND(I136*H136,2)</f>
        <v>2.6400000000000001</v>
      </c>
      <c r="BL136" s="14" t="s">
        <v>278</v>
      </c>
      <c r="BM136" s="229" t="s">
        <v>212</v>
      </c>
    </row>
    <row r="137" s="2" customFormat="1" ht="16.5" customHeight="1">
      <c r="A137" s="29"/>
      <c r="B137" s="30"/>
      <c r="C137" s="218" t="s">
        <v>190</v>
      </c>
      <c r="D137" s="218" t="s">
        <v>161</v>
      </c>
      <c r="E137" s="219" t="s">
        <v>1413</v>
      </c>
      <c r="F137" s="220" t="s">
        <v>1414</v>
      </c>
      <c r="G137" s="221" t="s">
        <v>170</v>
      </c>
      <c r="H137" s="222">
        <v>4</v>
      </c>
      <c r="I137" s="223">
        <v>2.5299999999999998</v>
      </c>
      <c r="J137" s="223">
        <f>ROUND(I137*H137,2)</f>
        <v>10.119999999999999</v>
      </c>
      <c r="K137" s="224"/>
      <c r="L137" s="35"/>
      <c r="M137" s="225" t="s">
        <v>1</v>
      </c>
      <c r="N137" s="226" t="s">
        <v>41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278</v>
      </c>
      <c r="AT137" s="229" t="s">
        <v>161</v>
      </c>
      <c r="AU137" s="229" t="s">
        <v>166</v>
      </c>
      <c r="AY137" s="14" t="s">
        <v>158</v>
      </c>
      <c r="BE137" s="230">
        <f>IF(N137="základná",J137,0)</f>
        <v>0</v>
      </c>
      <c r="BF137" s="230">
        <f>IF(N137="znížená",J137,0)</f>
        <v>10.119999999999999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166</v>
      </c>
      <c r="BK137" s="230">
        <f>ROUND(I137*H137,2)</f>
        <v>10.119999999999999</v>
      </c>
      <c r="BL137" s="14" t="s">
        <v>278</v>
      </c>
      <c r="BM137" s="229" t="s">
        <v>215</v>
      </c>
    </row>
    <row r="138" s="2" customFormat="1" ht="16.5" customHeight="1">
      <c r="A138" s="29"/>
      <c r="B138" s="30"/>
      <c r="C138" s="231" t="s">
        <v>226</v>
      </c>
      <c r="D138" s="231" t="s">
        <v>192</v>
      </c>
      <c r="E138" s="232" t="s">
        <v>1415</v>
      </c>
      <c r="F138" s="233" t="s">
        <v>1416</v>
      </c>
      <c r="G138" s="234" t="s">
        <v>170</v>
      </c>
      <c r="H138" s="235">
        <v>4</v>
      </c>
      <c r="I138" s="236">
        <v>1.44</v>
      </c>
      <c r="J138" s="236">
        <f>ROUND(I138*H138,2)</f>
        <v>5.7599999999999998</v>
      </c>
      <c r="K138" s="237"/>
      <c r="L138" s="238"/>
      <c r="M138" s="239" t="s">
        <v>1</v>
      </c>
      <c r="N138" s="240" t="s">
        <v>41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634</v>
      </c>
      <c r="AT138" s="229" t="s">
        <v>192</v>
      </c>
      <c r="AU138" s="229" t="s">
        <v>166</v>
      </c>
      <c r="AY138" s="14" t="s">
        <v>158</v>
      </c>
      <c r="BE138" s="230">
        <f>IF(N138="základná",J138,0)</f>
        <v>0</v>
      </c>
      <c r="BF138" s="230">
        <f>IF(N138="znížená",J138,0)</f>
        <v>5.7599999999999998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166</v>
      </c>
      <c r="BK138" s="230">
        <f>ROUND(I138*H138,2)</f>
        <v>5.7599999999999998</v>
      </c>
      <c r="BL138" s="14" t="s">
        <v>278</v>
      </c>
      <c r="BM138" s="229" t="s">
        <v>218</v>
      </c>
    </row>
    <row r="139" s="2" customFormat="1" ht="16.5" customHeight="1">
      <c r="A139" s="29"/>
      <c r="B139" s="30"/>
      <c r="C139" s="218" t="s">
        <v>195</v>
      </c>
      <c r="D139" s="218" t="s">
        <v>161</v>
      </c>
      <c r="E139" s="219" t="s">
        <v>1417</v>
      </c>
      <c r="F139" s="220" t="s">
        <v>1418</v>
      </c>
      <c r="G139" s="221" t="s">
        <v>170</v>
      </c>
      <c r="H139" s="222">
        <v>2</v>
      </c>
      <c r="I139" s="223">
        <v>2.5299999999999998</v>
      </c>
      <c r="J139" s="223">
        <f>ROUND(I139*H139,2)</f>
        <v>5.0599999999999996</v>
      </c>
      <c r="K139" s="224"/>
      <c r="L139" s="35"/>
      <c r="M139" s="225" t="s">
        <v>1</v>
      </c>
      <c r="N139" s="226" t="s">
        <v>41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278</v>
      </c>
      <c r="AT139" s="229" t="s">
        <v>161</v>
      </c>
      <c r="AU139" s="229" t="s">
        <v>166</v>
      </c>
      <c r="AY139" s="14" t="s">
        <v>158</v>
      </c>
      <c r="BE139" s="230">
        <f>IF(N139="základná",J139,0)</f>
        <v>0</v>
      </c>
      <c r="BF139" s="230">
        <f>IF(N139="znížená",J139,0)</f>
        <v>5.0599999999999996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166</v>
      </c>
      <c r="BK139" s="230">
        <f>ROUND(I139*H139,2)</f>
        <v>5.0599999999999996</v>
      </c>
      <c r="BL139" s="14" t="s">
        <v>278</v>
      </c>
      <c r="BM139" s="229" t="s">
        <v>222</v>
      </c>
    </row>
    <row r="140" s="2" customFormat="1" ht="16.5" customHeight="1">
      <c r="A140" s="29"/>
      <c r="B140" s="30"/>
      <c r="C140" s="231" t="s">
        <v>233</v>
      </c>
      <c r="D140" s="231" t="s">
        <v>192</v>
      </c>
      <c r="E140" s="232" t="s">
        <v>1419</v>
      </c>
      <c r="F140" s="233" t="s">
        <v>1420</v>
      </c>
      <c r="G140" s="234" t="s">
        <v>170</v>
      </c>
      <c r="H140" s="235">
        <v>2</v>
      </c>
      <c r="I140" s="236">
        <v>0.95999999999999996</v>
      </c>
      <c r="J140" s="236">
        <f>ROUND(I140*H140,2)</f>
        <v>1.9199999999999999</v>
      </c>
      <c r="K140" s="237"/>
      <c r="L140" s="238"/>
      <c r="M140" s="239" t="s">
        <v>1</v>
      </c>
      <c r="N140" s="240" t="s">
        <v>41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634</v>
      </c>
      <c r="AT140" s="229" t="s">
        <v>192</v>
      </c>
      <c r="AU140" s="229" t="s">
        <v>166</v>
      </c>
      <c r="AY140" s="14" t="s">
        <v>158</v>
      </c>
      <c r="BE140" s="230">
        <f>IF(N140="základná",J140,0)</f>
        <v>0</v>
      </c>
      <c r="BF140" s="230">
        <f>IF(N140="znížená",J140,0)</f>
        <v>1.9199999999999999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166</v>
      </c>
      <c r="BK140" s="230">
        <f>ROUND(I140*H140,2)</f>
        <v>1.9199999999999999</v>
      </c>
      <c r="BL140" s="14" t="s">
        <v>278</v>
      </c>
      <c r="BM140" s="229" t="s">
        <v>225</v>
      </c>
    </row>
    <row r="141" s="2" customFormat="1" ht="21.75" customHeight="1">
      <c r="A141" s="29"/>
      <c r="B141" s="30"/>
      <c r="C141" s="218" t="s">
        <v>198</v>
      </c>
      <c r="D141" s="218" t="s">
        <v>161</v>
      </c>
      <c r="E141" s="219" t="s">
        <v>1421</v>
      </c>
      <c r="F141" s="220" t="s">
        <v>1422</v>
      </c>
      <c r="G141" s="221" t="s">
        <v>288</v>
      </c>
      <c r="H141" s="222">
        <v>20</v>
      </c>
      <c r="I141" s="223">
        <v>1.04</v>
      </c>
      <c r="J141" s="223">
        <f>ROUND(I141*H141,2)</f>
        <v>20.800000000000001</v>
      </c>
      <c r="K141" s="224"/>
      <c r="L141" s="35"/>
      <c r="M141" s="225" t="s">
        <v>1</v>
      </c>
      <c r="N141" s="226" t="s">
        <v>41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278</v>
      </c>
      <c r="AT141" s="229" t="s">
        <v>161</v>
      </c>
      <c r="AU141" s="229" t="s">
        <v>166</v>
      </c>
      <c r="AY141" s="14" t="s">
        <v>158</v>
      </c>
      <c r="BE141" s="230">
        <f>IF(N141="základná",J141,0)</f>
        <v>0</v>
      </c>
      <c r="BF141" s="230">
        <f>IF(N141="znížená",J141,0)</f>
        <v>20.800000000000001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166</v>
      </c>
      <c r="BK141" s="230">
        <f>ROUND(I141*H141,2)</f>
        <v>20.800000000000001</v>
      </c>
      <c r="BL141" s="14" t="s">
        <v>278</v>
      </c>
      <c r="BM141" s="229" t="s">
        <v>229</v>
      </c>
    </row>
    <row r="142" s="2" customFormat="1" ht="16.5" customHeight="1">
      <c r="A142" s="29"/>
      <c r="B142" s="30"/>
      <c r="C142" s="231" t="s">
        <v>240</v>
      </c>
      <c r="D142" s="231" t="s">
        <v>192</v>
      </c>
      <c r="E142" s="232" t="s">
        <v>1423</v>
      </c>
      <c r="F142" s="233" t="s">
        <v>1072</v>
      </c>
      <c r="G142" s="234" t="s">
        <v>288</v>
      </c>
      <c r="H142" s="235">
        <v>21</v>
      </c>
      <c r="I142" s="236">
        <v>0.96999999999999997</v>
      </c>
      <c r="J142" s="236">
        <f>ROUND(I142*H142,2)</f>
        <v>20.370000000000001</v>
      </c>
      <c r="K142" s="237"/>
      <c r="L142" s="238"/>
      <c r="M142" s="239" t="s">
        <v>1</v>
      </c>
      <c r="N142" s="240" t="s">
        <v>41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634</v>
      </c>
      <c r="AT142" s="229" t="s">
        <v>192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20.370000000000001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20.370000000000001</v>
      </c>
      <c r="BL142" s="14" t="s">
        <v>278</v>
      </c>
      <c r="BM142" s="229" t="s">
        <v>232</v>
      </c>
    </row>
    <row r="143" s="2" customFormat="1" ht="21.75" customHeight="1">
      <c r="A143" s="29"/>
      <c r="B143" s="30"/>
      <c r="C143" s="218" t="s">
        <v>7</v>
      </c>
      <c r="D143" s="218" t="s">
        <v>161</v>
      </c>
      <c r="E143" s="219" t="s">
        <v>1424</v>
      </c>
      <c r="F143" s="220" t="s">
        <v>1425</v>
      </c>
      <c r="G143" s="221" t="s">
        <v>288</v>
      </c>
      <c r="H143" s="222">
        <v>35</v>
      </c>
      <c r="I143" s="223">
        <v>1.6200000000000001</v>
      </c>
      <c r="J143" s="223">
        <f>ROUND(I143*H143,2)</f>
        <v>56.700000000000003</v>
      </c>
      <c r="K143" s="224"/>
      <c r="L143" s="35"/>
      <c r="M143" s="225" t="s">
        <v>1</v>
      </c>
      <c r="N143" s="226" t="s">
        <v>41</v>
      </c>
      <c r="O143" s="227">
        <v>0</v>
      </c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29" t="s">
        <v>278</v>
      </c>
      <c r="AT143" s="229" t="s">
        <v>161</v>
      </c>
      <c r="AU143" s="229" t="s">
        <v>166</v>
      </c>
      <c r="AY143" s="14" t="s">
        <v>158</v>
      </c>
      <c r="BE143" s="230">
        <f>IF(N143="základná",J143,0)</f>
        <v>0</v>
      </c>
      <c r="BF143" s="230">
        <f>IF(N143="znížená",J143,0)</f>
        <v>56.700000000000003</v>
      </c>
      <c r="BG143" s="230">
        <f>IF(N143="zákl. prenesená",J143,0)</f>
        <v>0</v>
      </c>
      <c r="BH143" s="230">
        <f>IF(N143="zníž. prenesená",J143,0)</f>
        <v>0</v>
      </c>
      <c r="BI143" s="230">
        <f>IF(N143="nulová",J143,0)</f>
        <v>0</v>
      </c>
      <c r="BJ143" s="14" t="s">
        <v>166</v>
      </c>
      <c r="BK143" s="230">
        <f>ROUND(I143*H143,2)</f>
        <v>56.700000000000003</v>
      </c>
      <c r="BL143" s="14" t="s">
        <v>278</v>
      </c>
      <c r="BM143" s="229" t="s">
        <v>236</v>
      </c>
    </row>
    <row r="144" s="2" customFormat="1" ht="16.5" customHeight="1">
      <c r="A144" s="29"/>
      <c r="B144" s="30"/>
      <c r="C144" s="231" t="s">
        <v>247</v>
      </c>
      <c r="D144" s="231" t="s">
        <v>192</v>
      </c>
      <c r="E144" s="232" t="s">
        <v>1426</v>
      </c>
      <c r="F144" s="233" t="s">
        <v>1427</v>
      </c>
      <c r="G144" s="234" t="s">
        <v>288</v>
      </c>
      <c r="H144" s="235">
        <v>35</v>
      </c>
      <c r="I144" s="236">
        <v>3.2400000000000002</v>
      </c>
      <c r="J144" s="236">
        <f>ROUND(I144*H144,2)</f>
        <v>113.40000000000001</v>
      </c>
      <c r="K144" s="237"/>
      <c r="L144" s="238"/>
      <c r="M144" s="239" t="s">
        <v>1</v>
      </c>
      <c r="N144" s="240" t="s">
        <v>41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634</v>
      </c>
      <c r="AT144" s="229" t="s">
        <v>192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113.40000000000001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113.40000000000001</v>
      </c>
      <c r="BL144" s="14" t="s">
        <v>278</v>
      </c>
      <c r="BM144" s="229" t="s">
        <v>239</v>
      </c>
    </row>
    <row r="145" s="2" customFormat="1" ht="33" customHeight="1">
      <c r="A145" s="29"/>
      <c r="B145" s="30"/>
      <c r="C145" s="218" t="s">
        <v>204</v>
      </c>
      <c r="D145" s="218" t="s">
        <v>161</v>
      </c>
      <c r="E145" s="219" t="s">
        <v>1428</v>
      </c>
      <c r="F145" s="220" t="s">
        <v>1429</v>
      </c>
      <c r="G145" s="221" t="s">
        <v>170</v>
      </c>
      <c r="H145" s="222">
        <v>2</v>
      </c>
      <c r="I145" s="223">
        <v>7.8600000000000003</v>
      </c>
      <c r="J145" s="223">
        <f>ROUND(I145*H145,2)</f>
        <v>15.720000000000001</v>
      </c>
      <c r="K145" s="224"/>
      <c r="L145" s="35"/>
      <c r="M145" s="225" t="s">
        <v>1</v>
      </c>
      <c r="N145" s="226" t="s">
        <v>41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278</v>
      </c>
      <c r="AT145" s="229" t="s">
        <v>161</v>
      </c>
      <c r="AU145" s="229" t="s">
        <v>166</v>
      </c>
      <c r="AY145" s="14" t="s">
        <v>158</v>
      </c>
      <c r="BE145" s="230">
        <f>IF(N145="základná",J145,0)</f>
        <v>0</v>
      </c>
      <c r="BF145" s="230">
        <f>IF(N145="znížená",J145,0)</f>
        <v>15.720000000000001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166</v>
      </c>
      <c r="BK145" s="230">
        <f>ROUND(I145*H145,2)</f>
        <v>15.720000000000001</v>
      </c>
      <c r="BL145" s="14" t="s">
        <v>278</v>
      </c>
      <c r="BM145" s="229" t="s">
        <v>243</v>
      </c>
    </row>
    <row r="146" s="2" customFormat="1" ht="24.15" customHeight="1">
      <c r="A146" s="29"/>
      <c r="B146" s="30"/>
      <c r="C146" s="231" t="s">
        <v>254</v>
      </c>
      <c r="D146" s="231" t="s">
        <v>192</v>
      </c>
      <c r="E146" s="232" t="s">
        <v>1430</v>
      </c>
      <c r="F146" s="233" t="s">
        <v>1431</v>
      </c>
      <c r="G146" s="234" t="s">
        <v>170</v>
      </c>
      <c r="H146" s="235">
        <v>2</v>
      </c>
      <c r="I146" s="236">
        <v>583.55999999999995</v>
      </c>
      <c r="J146" s="236">
        <f>ROUND(I146*H146,2)</f>
        <v>1167.1199999999999</v>
      </c>
      <c r="K146" s="237"/>
      <c r="L146" s="238"/>
      <c r="M146" s="239" t="s">
        <v>1</v>
      </c>
      <c r="N146" s="240" t="s">
        <v>41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634</v>
      </c>
      <c r="AT146" s="229" t="s">
        <v>192</v>
      </c>
      <c r="AU146" s="229" t="s">
        <v>166</v>
      </c>
      <c r="AY146" s="14" t="s">
        <v>158</v>
      </c>
      <c r="BE146" s="230">
        <f>IF(N146="základná",J146,0)</f>
        <v>0</v>
      </c>
      <c r="BF146" s="230">
        <f>IF(N146="znížená",J146,0)</f>
        <v>1167.1199999999999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166</v>
      </c>
      <c r="BK146" s="230">
        <f>ROUND(I146*H146,2)</f>
        <v>1167.1199999999999</v>
      </c>
      <c r="BL146" s="14" t="s">
        <v>278</v>
      </c>
      <c r="BM146" s="229" t="s">
        <v>246</v>
      </c>
    </row>
    <row r="147" s="2" customFormat="1" ht="16.5" customHeight="1">
      <c r="A147" s="29"/>
      <c r="B147" s="30"/>
      <c r="C147" s="218" t="s">
        <v>208</v>
      </c>
      <c r="D147" s="218" t="s">
        <v>161</v>
      </c>
      <c r="E147" s="219" t="s">
        <v>1432</v>
      </c>
      <c r="F147" s="220" t="s">
        <v>1433</v>
      </c>
      <c r="G147" s="221" t="s">
        <v>170</v>
      </c>
      <c r="H147" s="222">
        <v>2</v>
      </c>
      <c r="I147" s="223">
        <v>9.0500000000000007</v>
      </c>
      <c r="J147" s="223">
        <f>ROUND(I147*H147,2)</f>
        <v>18.100000000000001</v>
      </c>
      <c r="K147" s="224"/>
      <c r="L147" s="35"/>
      <c r="M147" s="225" t="s">
        <v>1</v>
      </c>
      <c r="N147" s="226" t="s">
        <v>41</v>
      </c>
      <c r="O147" s="227">
        <v>0</v>
      </c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229" t="s">
        <v>278</v>
      </c>
      <c r="AT147" s="229" t="s">
        <v>161</v>
      </c>
      <c r="AU147" s="229" t="s">
        <v>166</v>
      </c>
      <c r="AY147" s="14" t="s">
        <v>158</v>
      </c>
      <c r="BE147" s="230">
        <f>IF(N147="základná",J147,0)</f>
        <v>0</v>
      </c>
      <c r="BF147" s="230">
        <f>IF(N147="znížená",J147,0)</f>
        <v>18.100000000000001</v>
      </c>
      <c r="BG147" s="230">
        <f>IF(N147="zákl. prenesená",J147,0)</f>
        <v>0</v>
      </c>
      <c r="BH147" s="230">
        <f>IF(N147="zníž. prenesená",J147,0)</f>
        <v>0</v>
      </c>
      <c r="BI147" s="230">
        <f>IF(N147="nulová",J147,0)</f>
        <v>0</v>
      </c>
      <c r="BJ147" s="14" t="s">
        <v>166</v>
      </c>
      <c r="BK147" s="230">
        <f>ROUND(I147*H147,2)</f>
        <v>18.100000000000001</v>
      </c>
      <c r="BL147" s="14" t="s">
        <v>278</v>
      </c>
      <c r="BM147" s="229" t="s">
        <v>250</v>
      </c>
    </row>
    <row r="148" s="2" customFormat="1" ht="16.5" customHeight="1">
      <c r="A148" s="29"/>
      <c r="B148" s="30"/>
      <c r="C148" s="231" t="s">
        <v>261</v>
      </c>
      <c r="D148" s="231" t="s">
        <v>192</v>
      </c>
      <c r="E148" s="232" t="s">
        <v>1434</v>
      </c>
      <c r="F148" s="233" t="s">
        <v>1435</v>
      </c>
      <c r="G148" s="234" t="s">
        <v>170</v>
      </c>
      <c r="H148" s="235">
        <v>2</v>
      </c>
      <c r="I148" s="236">
        <v>32.159999999999997</v>
      </c>
      <c r="J148" s="236">
        <f>ROUND(I148*H148,2)</f>
        <v>64.319999999999993</v>
      </c>
      <c r="K148" s="237"/>
      <c r="L148" s="238"/>
      <c r="M148" s="239" t="s">
        <v>1</v>
      </c>
      <c r="N148" s="240" t="s">
        <v>41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634</v>
      </c>
      <c r="AT148" s="229" t="s">
        <v>192</v>
      </c>
      <c r="AU148" s="229" t="s">
        <v>166</v>
      </c>
      <c r="AY148" s="14" t="s">
        <v>158</v>
      </c>
      <c r="BE148" s="230">
        <f>IF(N148="základná",J148,0)</f>
        <v>0</v>
      </c>
      <c r="BF148" s="230">
        <f>IF(N148="znížená",J148,0)</f>
        <v>64.319999999999993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64.319999999999993</v>
      </c>
      <c r="BL148" s="14" t="s">
        <v>278</v>
      </c>
      <c r="BM148" s="229" t="s">
        <v>253</v>
      </c>
    </row>
    <row r="149" s="2" customFormat="1" ht="16.5" customHeight="1">
      <c r="A149" s="29"/>
      <c r="B149" s="30"/>
      <c r="C149" s="231" t="s">
        <v>212</v>
      </c>
      <c r="D149" s="231" t="s">
        <v>192</v>
      </c>
      <c r="E149" s="232" t="s">
        <v>1436</v>
      </c>
      <c r="F149" s="233" t="s">
        <v>1437</v>
      </c>
      <c r="G149" s="234" t="s">
        <v>170</v>
      </c>
      <c r="H149" s="235">
        <v>2</v>
      </c>
      <c r="I149" s="236">
        <v>2.52</v>
      </c>
      <c r="J149" s="236">
        <f>ROUND(I149*H149,2)</f>
        <v>5.04</v>
      </c>
      <c r="K149" s="237"/>
      <c r="L149" s="238"/>
      <c r="M149" s="239" t="s">
        <v>1</v>
      </c>
      <c r="N149" s="240" t="s">
        <v>41</v>
      </c>
      <c r="O149" s="227">
        <v>0</v>
      </c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29" t="s">
        <v>634</v>
      </c>
      <c r="AT149" s="229" t="s">
        <v>192</v>
      </c>
      <c r="AU149" s="229" t="s">
        <v>166</v>
      </c>
      <c r="AY149" s="14" t="s">
        <v>158</v>
      </c>
      <c r="BE149" s="230">
        <f>IF(N149="základná",J149,0)</f>
        <v>0</v>
      </c>
      <c r="BF149" s="230">
        <f>IF(N149="znížená",J149,0)</f>
        <v>5.04</v>
      </c>
      <c r="BG149" s="230">
        <f>IF(N149="zákl. prenesená",J149,0)</f>
        <v>0</v>
      </c>
      <c r="BH149" s="230">
        <f>IF(N149="zníž. prenesená",J149,0)</f>
        <v>0</v>
      </c>
      <c r="BI149" s="230">
        <f>IF(N149="nulová",J149,0)</f>
        <v>0</v>
      </c>
      <c r="BJ149" s="14" t="s">
        <v>166</v>
      </c>
      <c r="BK149" s="230">
        <f>ROUND(I149*H149,2)</f>
        <v>5.04</v>
      </c>
      <c r="BL149" s="14" t="s">
        <v>278</v>
      </c>
      <c r="BM149" s="229" t="s">
        <v>257</v>
      </c>
    </row>
    <row r="150" s="2" customFormat="1" ht="24.15" customHeight="1">
      <c r="A150" s="29"/>
      <c r="B150" s="30"/>
      <c r="C150" s="218" t="s">
        <v>268</v>
      </c>
      <c r="D150" s="218" t="s">
        <v>161</v>
      </c>
      <c r="E150" s="219" t="s">
        <v>1438</v>
      </c>
      <c r="F150" s="220" t="s">
        <v>1439</v>
      </c>
      <c r="G150" s="221" t="s">
        <v>288</v>
      </c>
      <c r="H150" s="222">
        <v>25</v>
      </c>
      <c r="I150" s="223">
        <v>0.69999999999999996</v>
      </c>
      <c r="J150" s="223">
        <f>ROUND(I150*H150,2)</f>
        <v>17.5</v>
      </c>
      <c r="K150" s="224"/>
      <c r="L150" s="35"/>
      <c r="M150" s="225" t="s">
        <v>1</v>
      </c>
      <c r="N150" s="226" t="s">
        <v>41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278</v>
      </c>
      <c r="AT150" s="229" t="s">
        <v>161</v>
      </c>
      <c r="AU150" s="229" t="s">
        <v>166</v>
      </c>
      <c r="AY150" s="14" t="s">
        <v>158</v>
      </c>
      <c r="BE150" s="230">
        <f>IF(N150="základná",J150,0)</f>
        <v>0</v>
      </c>
      <c r="BF150" s="230">
        <f>IF(N150="znížená",J150,0)</f>
        <v>17.5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17.5</v>
      </c>
      <c r="BL150" s="14" t="s">
        <v>278</v>
      </c>
      <c r="BM150" s="229" t="s">
        <v>260</v>
      </c>
    </row>
    <row r="151" s="2" customFormat="1" ht="16.5" customHeight="1">
      <c r="A151" s="29"/>
      <c r="B151" s="30"/>
      <c r="C151" s="231" t="s">
        <v>215</v>
      </c>
      <c r="D151" s="231" t="s">
        <v>192</v>
      </c>
      <c r="E151" s="232" t="s">
        <v>1440</v>
      </c>
      <c r="F151" s="233" t="s">
        <v>1441</v>
      </c>
      <c r="G151" s="234" t="s">
        <v>288</v>
      </c>
      <c r="H151" s="235">
        <v>25</v>
      </c>
      <c r="I151" s="236">
        <v>1.3700000000000001</v>
      </c>
      <c r="J151" s="236">
        <f>ROUND(I151*H151,2)</f>
        <v>34.25</v>
      </c>
      <c r="K151" s="237"/>
      <c r="L151" s="238"/>
      <c r="M151" s="239" t="s">
        <v>1</v>
      </c>
      <c r="N151" s="240" t="s">
        <v>41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634</v>
      </c>
      <c r="AT151" s="229" t="s">
        <v>192</v>
      </c>
      <c r="AU151" s="229" t="s">
        <v>166</v>
      </c>
      <c r="AY151" s="14" t="s">
        <v>158</v>
      </c>
      <c r="BE151" s="230">
        <f>IF(N151="základná",J151,0)</f>
        <v>0</v>
      </c>
      <c r="BF151" s="230">
        <f>IF(N151="znížená",J151,0)</f>
        <v>34.25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34.25</v>
      </c>
      <c r="BL151" s="14" t="s">
        <v>278</v>
      </c>
      <c r="BM151" s="229" t="s">
        <v>264</v>
      </c>
    </row>
    <row r="152" s="12" customFormat="1" ht="22.8" customHeight="1">
      <c r="A152" s="12"/>
      <c r="B152" s="203"/>
      <c r="C152" s="204"/>
      <c r="D152" s="205" t="s">
        <v>74</v>
      </c>
      <c r="E152" s="216" t="s">
        <v>1442</v>
      </c>
      <c r="F152" s="216" t="s">
        <v>1443</v>
      </c>
      <c r="G152" s="204"/>
      <c r="H152" s="204"/>
      <c r="I152" s="204"/>
      <c r="J152" s="217">
        <f>BK152</f>
        <v>1399.29</v>
      </c>
      <c r="K152" s="204"/>
      <c r="L152" s="208"/>
      <c r="M152" s="209"/>
      <c r="N152" s="210"/>
      <c r="O152" s="210"/>
      <c r="P152" s="211">
        <f>SUM(P153:P164)</f>
        <v>0</v>
      </c>
      <c r="Q152" s="210"/>
      <c r="R152" s="211">
        <f>SUM(R153:R164)</f>
        <v>0</v>
      </c>
      <c r="S152" s="210"/>
      <c r="T152" s="212">
        <f>SUM(T153:T164)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3" t="s">
        <v>176</v>
      </c>
      <c r="AT152" s="214" t="s">
        <v>74</v>
      </c>
      <c r="AU152" s="214" t="s">
        <v>83</v>
      </c>
      <c r="AY152" s="213" t="s">
        <v>158</v>
      </c>
      <c r="BK152" s="215">
        <f>SUM(BK153:BK164)</f>
        <v>1399.29</v>
      </c>
    </row>
    <row r="153" s="2" customFormat="1" ht="24.15" customHeight="1">
      <c r="A153" s="29"/>
      <c r="B153" s="30"/>
      <c r="C153" s="218" t="s">
        <v>275</v>
      </c>
      <c r="D153" s="218" t="s">
        <v>161</v>
      </c>
      <c r="E153" s="219" t="s">
        <v>1154</v>
      </c>
      <c r="F153" s="220" t="s">
        <v>1155</v>
      </c>
      <c r="G153" s="221" t="s">
        <v>1156</v>
      </c>
      <c r="H153" s="222">
        <v>0.29999999999999999</v>
      </c>
      <c r="I153" s="223">
        <v>500</v>
      </c>
      <c r="J153" s="223">
        <f>ROUND(I153*H153,2)</f>
        <v>150</v>
      </c>
      <c r="K153" s="224"/>
      <c r="L153" s="35"/>
      <c r="M153" s="225" t="s">
        <v>1</v>
      </c>
      <c r="N153" s="226" t="s">
        <v>41</v>
      </c>
      <c r="O153" s="227">
        <v>0</v>
      </c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278</v>
      </c>
      <c r="AT153" s="229" t="s">
        <v>161</v>
      </c>
      <c r="AU153" s="229" t="s">
        <v>166</v>
      </c>
      <c r="AY153" s="14" t="s">
        <v>158</v>
      </c>
      <c r="BE153" s="230">
        <f>IF(N153="základná",J153,0)</f>
        <v>0</v>
      </c>
      <c r="BF153" s="230">
        <f>IF(N153="znížená",J153,0)</f>
        <v>150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166</v>
      </c>
      <c r="BK153" s="230">
        <f>ROUND(I153*H153,2)</f>
        <v>150</v>
      </c>
      <c r="BL153" s="14" t="s">
        <v>278</v>
      </c>
      <c r="BM153" s="229" t="s">
        <v>267</v>
      </c>
    </row>
    <row r="154" s="2" customFormat="1" ht="24.15" customHeight="1">
      <c r="A154" s="29"/>
      <c r="B154" s="30"/>
      <c r="C154" s="218" t="s">
        <v>218</v>
      </c>
      <c r="D154" s="218" t="s">
        <v>161</v>
      </c>
      <c r="E154" s="219" t="s">
        <v>1444</v>
      </c>
      <c r="F154" s="220" t="s">
        <v>1445</v>
      </c>
      <c r="G154" s="221" t="s">
        <v>170</v>
      </c>
      <c r="H154" s="222">
        <v>2</v>
      </c>
      <c r="I154" s="223">
        <v>45.719999999999999</v>
      </c>
      <c r="J154" s="223">
        <f>ROUND(I154*H154,2)</f>
        <v>91.439999999999998</v>
      </c>
      <c r="K154" s="224"/>
      <c r="L154" s="35"/>
      <c r="M154" s="225" t="s">
        <v>1</v>
      </c>
      <c r="N154" s="226" t="s">
        <v>41</v>
      </c>
      <c r="O154" s="227">
        <v>0</v>
      </c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229" t="s">
        <v>278</v>
      </c>
      <c r="AT154" s="229" t="s">
        <v>161</v>
      </c>
      <c r="AU154" s="229" t="s">
        <v>166</v>
      </c>
      <c r="AY154" s="14" t="s">
        <v>158</v>
      </c>
      <c r="BE154" s="230">
        <f>IF(N154="základná",J154,0)</f>
        <v>0</v>
      </c>
      <c r="BF154" s="230">
        <f>IF(N154="znížená",J154,0)</f>
        <v>91.439999999999998</v>
      </c>
      <c r="BG154" s="230">
        <f>IF(N154="zákl. prenesená",J154,0)</f>
        <v>0</v>
      </c>
      <c r="BH154" s="230">
        <f>IF(N154="zníž. prenesená",J154,0)</f>
        <v>0</v>
      </c>
      <c r="BI154" s="230">
        <f>IF(N154="nulová",J154,0)</f>
        <v>0</v>
      </c>
      <c r="BJ154" s="14" t="s">
        <v>166</v>
      </c>
      <c r="BK154" s="230">
        <f>ROUND(I154*H154,2)</f>
        <v>91.439999999999998</v>
      </c>
      <c r="BL154" s="14" t="s">
        <v>278</v>
      </c>
      <c r="BM154" s="229" t="s">
        <v>271</v>
      </c>
    </row>
    <row r="155" s="2" customFormat="1" ht="24.15" customHeight="1">
      <c r="A155" s="29"/>
      <c r="B155" s="30"/>
      <c r="C155" s="218" t="s">
        <v>282</v>
      </c>
      <c r="D155" s="218" t="s">
        <v>161</v>
      </c>
      <c r="E155" s="219" t="s">
        <v>1446</v>
      </c>
      <c r="F155" s="220" t="s">
        <v>1447</v>
      </c>
      <c r="G155" s="221" t="s">
        <v>1448</v>
      </c>
      <c r="H155" s="222">
        <v>1.0600000000000001</v>
      </c>
      <c r="I155" s="223">
        <v>80</v>
      </c>
      <c r="J155" s="223">
        <f>ROUND(I155*H155,2)</f>
        <v>84.799999999999997</v>
      </c>
      <c r="K155" s="224"/>
      <c r="L155" s="35"/>
      <c r="M155" s="225" t="s">
        <v>1</v>
      </c>
      <c r="N155" s="226" t="s">
        <v>41</v>
      </c>
      <c r="O155" s="227">
        <v>0</v>
      </c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29" t="s">
        <v>278</v>
      </c>
      <c r="AT155" s="229" t="s">
        <v>161</v>
      </c>
      <c r="AU155" s="229" t="s">
        <v>166</v>
      </c>
      <c r="AY155" s="14" t="s">
        <v>158</v>
      </c>
      <c r="BE155" s="230">
        <f>IF(N155="základná",J155,0)</f>
        <v>0</v>
      </c>
      <c r="BF155" s="230">
        <f>IF(N155="znížená",J155,0)</f>
        <v>84.799999999999997</v>
      </c>
      <c r="BG155" s="230">
        <f>IF(N155="zákl. prenesená",J155,0)</f>
        <v>0</v>
      </c>
      <c r="BH155" s="230">
        <f>IF(N155="zníž. prenesená",J155,0)</f>
        <v>0</v>
      </c>
      <c r="BI155" s="230">
        <f>IF(N155="nulová",J155,0)</f>
        <v>0</v>
      </c>
      <c r="BJ155" s="14" t="s">
        <v>166</v>
      </c>
      <c r="BK155" s="230">
        <f>ROUND(I155*H155,2)</f>
        <v>84.799999999999997</v>
      </c>
      <c r="BL155" s="14" t="s">
        <v>278</v>
      </c>
      <c r="BM155" s="229" t="s">
        <v>274</v>
      </c>
    </row>
    <row r="156" s="2" customFormat="1" ht="24.15" customHeight="1">
      <c r="A156" s="29"/>
      <c r="B156" s="30"/>
      <c r="C156" s="218" t="s">
        <v>222</v>
      </c>
      <c r="D156" s="218" t="s">
        <v>161</v>
      </c>
      <c r="E156" s="219" t="s">
        <v>1449</v>
      </c>
      <c r="F156" s="220" t="s">
        <v>1450</v>
      </c>
      <c r="G156" s="221" t="s">
        <v>170</v>
      </c>
      <c r="H156" s="222">
        <v>2</v>
      </c>
      <c r="I156" s="223">
        <v>50</v>
      </c>
      <c r="J156" s="223">
        <f>ROUND(I156*H156,2)</f>
        <v>100</v>
      </c>
      <c r="K156" s="224"/>
      <c r="L156" s="35"/>
      <c r="M156" s="225" t="s">
        <v>1</v>
      </c>
      <c r="N156" s="226" t="s">
        <v>41</v>
      </c>
      <c r="O156" s="227">
        <v>0</v>
      </c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229" t="s">
        <v>278</v>
      </c>
      <c r="AT156" s="229" t="s">
        <v>161</v>
      </c>
      <c r="AU156" s="229" t="s">
        <v>166</v>
      </c>
      <c r="AY156" s="14" t="s">
        <v>158</v>
      </c>
      <c r="BE156" s="230">
        <f>IF(N156="základná",J156,0)</f>
        <v>0</v>
      </c>
      <c r="BF156" s="230">
        <f>IF(N156="znížená",J156,0)</f>
        <v>100</v>
      </c>
      <c r="BG156" s="230">
        <f>IF(N156="zákl. prenesená",J156,0)</f>
        <v>0</v>
      </c>
      <c r="BH156" s="230">
        <f>IF(N156="zníž. prenesená",J156,0)</f>
        <v>0</v>
      </c>
      <c r="BI156" s="230">
        <f>IF(N156="nulová",J156,0)</f>
        <v>0</v>
      </c>
      <c r="BJ156" s="14" t="s">
        <v>166</v>
      </c>
      <c r="BK156" s="230">
        <f>ROUND(I156*H156,2)</f>
        <v>100</v>
      </c>
      <c r="BL156" s="14" t="s">
        <v>278</v>
      </c>
      <c r="BM156" s="229" t="s">
        <v>278</v>
      </c>
    </row>
    <row r="157" s="2" customFormat="1" ht="21.75" customHeight="1">
      <c r="A157" s="29"/>
      <c r="B157" s="30"/>
      <c r="C157" s="231" t="s">
        <v>290</v>
      </c>
      <c r="D157" s="231" t="s">
        <v>192</v>
      </c>
      <c r="E157" s="232" t="s">
        <v>1451</v>
      </c>
      <c r="F157" s="233" t="s">
        <v>1452</v>
      </c>
      <c r="G157" s="234" t="s">
        <v>174</v>
      </c>
      <c r="H157" s="235">
        <v>0.10000000000000001</v>
      </c>
      <c r="I157" s="236">
        <v>3000</v>
      </c>
      <c r="J157" s="236">
        <f>ROUND(I157*H157,2)</f>
        <v>300</v>
      </c>
      <c r="K157" s="237"/>
      <c r="L157" s="238"/>
      <c r="M157" s="239" t="s">
        <v>1</v>
      </c>
      <c r="N157" s="240" t="s">
        <v>41</v>
      </c>
      <c r="O157" s="227">
        <v>0</v>
      </c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229" t="s">
        <v>634</v>
      </c>
      <c r="AT157" s="229" t="s">
        <v>192</v>
      </c>
      <c r="AU157" s="229" t="s">
        <v>166</v>
      </c>
      <c r="AY157" s="14" t="s">
        <v>158</v>
      </c>
      <c r="BE157" s="230">
        <f>IF(N157="základná",J157,0)</f>
        <v>0</v>
      </c>
      <c r="BF157" s="230">
        <f>IF(N157="znížená",J157,0)</f>
        <v>300</v>
      </c>
      <c r="BG157" s="230">
        <f>IF(N157="zákl. prenesená",J157,0)</f>
        <v>0</v>
      </c>
      <c r="BH157" s="230">
        <f>IF(N157="zníž. prenesená",J157,0)</f>
        <v>0</v>
      </c>
      <c r="BI157" s="230">
        <f>IF(N157="nulová",J157,0)</f>
        <v>0</v>
      </c>
      <c r="BJ157" s="14" t="s">
        <v>166</v>
      </c>
      <c r="BK157" s="230">
        <f>ROUND(I157*H157,2)</f>
        <v>300</v>
      </c>
      <c r="BL157" s="14" t="s">
        <v>278</v>
      </c>
      <c r="BM157" s="229" t="s">
        <v>281</v>
      </c>
    </row>
    <row r="158" s="2" customFormat="1" ht="16.5" customHeight="1">
      <c r="A158" s="29"/>
      <c r="B158" s="30"/>
      <c r="C158" s="231" t="s">
        <v>225</v>
      </c>
      <c r="D158" s="231" t="s">
        <v>192</v>
      </c>
      <c r="E158" s="232" t="s">
        <v>1453</v>
      </c>
      <c r="F158" s="233" t="s">
        <v>1454</v>
      </c>
      <c r="G158" s="234" t="s">
        <v>288</v>
      </c>
      <c r="H158" s="235">
        <v>4</v>
      </c>
      <c r="I158" s="236">
        <v>12.199999999999999</v>
      </c>
      <c r="J158" s="236">
        <f>ROUND(I158*H158,2)</f>
        <v>48.799999999999997</v>
      </c>
      <c r="K158" s="237"/>
      <c r="L158" s="238"/>
      <c r="M158" s="239" t="s">
        <v>1</v>
      </c>
      <c r="N158" s="240" t="s">
        <v>41</v>
      </c>
      <c r="O158" s="227">
        <v>0</v>
      </c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29" t="s">
        <v>634</v>
      </c>
      <c r="AT158" s="229" t="s">
        <v>192</v>
      </c>
      <c r="AU158" s="229" t="s">
        <v>166</v>
      </c>
      <c r="AY158" s="14" t="s">
        <v>158</v>
      </c>
      <c r="BE158" s="230">
        <f>IF(N158="základná",J158,0)</f>
        <v>0</v>
      </c>
      <c r="BF158" s="230">
        <f>IF(N158="znížená",J158,0)</f>
        <v>48.799999999999997</v>
      </c>
      <c r="BG158" s="230">
        <f>IF(N158="zákl. prenesená",J158,0)</f>
        <v>0</v>
      </c>
      <c r="BH158" s="230">
        <f>IF(N158="zníž. prenesená",J158,0)</f>
        <v>0</v>
      </c>
      <c r="BI158" s="230">
        <f>IF(N158="nulová",J158,0)</f>
        <v>0</v>
      </c>
      <c r="BJ158" s="14" t="s">
        <v>166</v>
      </c>
      <c r="BK158" s="230">
        <f>ROUND(I158*H158,2)</f>
        <v>48.799999999999997</v>
      </c>
      <c r="BL158" s="14" t="s">
        <v>278</v>
      </c>
      <c r="BM158" s="229" t="s">
        <v>285</v>
      </c>
    </row>
    <row r="159" s="2" customFormat="1" ht="24.15" customHeight="1">
      <c r="A159" s="29"/>
      <c r="B159" s="30"/>
      <c r="C159" s="231" t="s">
        <v>298</v>
      </c>
      <c r="D159" s="231" t="s">
        <v>192</v>
      </c>
      <c r="E159" s="232" t="s">
        <v>1455</v>
      </c>
      <c r="F159" s="233" t="s">
        <v>1456</v>
      </c>
      <c r="G159" s="234" t="s">
        <v>180</v>
      </c>
      <c r="H159" s="235">
        <v>0.28000000000000003</v>
      </c>
      <c r="I159" s="236">
        <v>120</v>
      </c>
      <c r="J159" s="236">
        <f>ROUND(I159*H159,2)</f>
        <v>33.600000000000001</v>
      </c>
      <c r="K159" s="237"/>
      <c r="L159" s="238"/>
      <c r="M159" s="239" t="s">
        <v>1</v>
      </c>
      <c r="N159" s="240" t="s">
        <v>41</v>
      </c>
      <c r="O159" s="227">
        <v>0</v>
      </c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229" t="s">
        <v>634</v>
      </c>
      <c r="AT159" s="229" t="s">
        <v>192</v>
      </c>
      <c r="AU159" s="229" t="s">
        <v>166</v>
      </c>
      <c r="AY159" s="14" t="s">
        <v>158</v>
      </c>
      <c r="BE159" s="230">
        <f>IF(N159="základná",J159,0)</f>
        <v>0</v>
      </c>
      <c r="BF159" s="230">
        <f>IF(N159="znížená",J159,0)</f>
        <v>33.600000000000001</v>
      </c>
      <c r="BG159" s="230">
        <f>IF(N159="zákl. prenesená",J159,0)</f>
        <v>0</v>
      </c>
      <c r="BH159" s="230">
        <f>IF(N159="zníž. prenesená",J159,0)</f>
        <v>0</v>
      </c>
      <c r="BI159" s="230">
        <f>IF(N159="nulová",J159,0)</f>
        <v>0</v>
      </c>
      <c r="BJ159" s="14" t="s">
        <v>166</v>
      </c>
      <c r="BK159" s="230">
        <f>ROUND(I159*H159,2)</f>
        <v>33.600000000000001</v>
      </c>
      <c r="BL159" s="14" t="s">
        <v>278</v>
      </c>
      <c r="BM159" s="229" t="s">
        <v>289</v>
      </c>
    </row>
    <row r="160" s="2" customFormat="1" ht="24.15" customHeight="1">
      <c r="A160" s="29"/>
      <c r="B160" s="30"/>
      <c r="C160" s="231" t="s">
        <v>229</v>
      </c>
      <c r="D160" s="231" t="s">
        <v>192</v>
      </c>
      <c r="E160" s="232" t="s">
        <v>1457</v>
      </c>
      <c r="F160" s="233" t="s">
        <v>1458</v>
      </c>
      <c r="G160" s="234" t="s">
        <v>170</v>
      </c>
      <c r="H160" s="235">
        <v>1.6000000000000001</v>
      </c>
      <c r="I160" s="236">
        <v>80</v>
      </c>
      <c r="J160" s="236">
        <f>ROUND(I160*H160,2)</f>
        <v>128</v>
      </c>
      <c r="K160" s="237"/>
      <c r="L160" s="238"/>
      <c r="M160" s="239" t="s">
        <v>1</v>
      </c>
      <c r="N160" s="240" t="s">
        <v>41</v>
      </c>
      <c r="O160" s="227">
        <v>0</v>
      </c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229" t="s">
        <v>634</v>
      </c>
      <c r="AT160" s="229" t="s">
        <v>192</v>
      </c>
      <c r="AU160" s="229" t="s">
        <v>166</v>
      </c>
      <c r="AY160" s="14" t="s">
        <v>158</v>
      </c>
      <c r="BE160" s="230">
        <f>IF(N160="základná",J160,0)</f>
        <v>0</v>
      </c>
      <c r="BF160" s="230">
        <f>IF(N160="znížená",J160,0)</f>
        <v>128</v>
      </c>
      <c r="BG160" s="230">
        <f>IF(N160="zákl. prenesená",J160,0)</f>
        <v>0</v>
      </c>
      <c r="BH160" s="230">
        <f>IF(N160="zníž. prenesená",J160,0)</f>
        <v>0</v>
      </c>
      <c r="BI160" s="230">
        <f>IF(N160="nulová",J160,0)</f>
        <v>0</v>
      </c>
      <c r="BJ160" s="14" t="s">
        <v>166</v>
      </c>
      <c r="BK160" s="230">
        <f>ROUND(I160*H160,2)</f>
        <v>128</v>
      </c>
      <c r="BL160" s="14" t="s">
        <v>278</v>
      </c>
      <c r="BM160" s="229" t="s">
        <v>293</v>
      </c>
    </row>
    <row r="161" s="2" customFormat="1" ht="24.15" customHeight="1">
      <c r="A161" s="29"/>
      <c r="B161" s="30"/>
      <c r="C161" s="218" t="s">
        <v>305</v>
      </c>
      <c r="D161" s="218" t="s">
        <v>161</v>
      </c>
      <c r="E161" s="219" t="s">
        <v>1459</v>
      </c>
      <c r="F161" s="220" t="s">
        <v>1460</v>
      </c>
      <c r="G161" s="221" t="s">
        <v>180</v>
      </c>
      <c r="H161" s="222">
        <v>2</v>
      </c>
      <c r="I161" s="223">
        <v>7.8099999999999996</v>
      </c>
      <c r="J161" s="223">
        <f>ROUND(I161*H161,2)</f>
        <v>15.619999999999999</v>
      </c>
      <c r="K161" s="224"/>
      <c r="L161" s="35"/>
      <c r="M161" s="225" t="s">
        <v>1</v>
      </c>
      <c r="N161" s="226" t="s">
        <v>41</v>
      </c>
      <c r="O161" s="227">
        <v>0</v>
      </c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29" t="s">
        <v>278</v>
      </c>
      <c r="AT161" s="229" t="s">
        <v>161</v>
      </c>
      <c r="AU161" s="229" t="s">
        <v>166</v>
      </c>
      <c r="AY161" s="14" t="s">
        <v>158</v>
      </c>
      <c r="BE161" s="230">
        <f>IF(N161="základná",J161,0)</f>
        <v>0</v>
      </c>
      <c r="BF161" s="230">
        <f>IF(N161="znížená",J161,0)</f>
        <v>15.619999999999999</v>
      </c>
      <c r="BG161" s="230">
        <f>IF(N161="zákl. prenesená",J161,0)</f>
        <v>0</v>
      </c>
      <c r="BH161" s="230">
        <f>IF(N161="zníž. prenesená",J161,0)</f>
        <v>0</v>
      </c>
      <c r="BI161" s="230">
        <f>IF(N161="nulová",J161,0)</f>
        <v>0</v>
      </c>
      <c r="BJ161" s="14" t="s">
        <v>166</v>
      </c>
      <c r="BK161" s="230">
        <f>ROUND(I161*H161,2)</f>
        <v>15.619999999999999</v>
      </c>
      <c r="BL161" s="14" t="s">
        <v>278</v>
      </c>
      <c r="BM161" s="229" t="s">
        <v>297</v>
      </c>
    </row>
    <row r="162" s="2" customFormat="1" ht="24.15" customHeight="1">
      <c r="A162" s="29"/>
      <c r="B162" s="30"/>
      <c r="C162" s="218" t="s">
        <v>232</v>
      </c>
      <c r="D162" s="218" t="s">
        <v>161</v>
      </c>
      <c r="E162" s="219" t="s">
        <v>1157</v>
      </c>
      <c r="F162" s="220" t="s">
        <v>1158</v>
      </c>
      <c r="G162" s="221" t="s">
        <v>288</v>
      </c>
      <c r="H162" s="222">
        <v>25</v>
      </c>
      <c r="I162" s="223">
        <v>14.44</v>
      </c>
      <c r="J162" s="223">
        <f>ROUND(I162*H162,2)</f>
        <v>361</v>
      </c>
      <c r="K162" s="224"/>
      <c r="L162" s="35"/>
      <c r="M162" s="225" t="s">
        <v>1</v>
      </c>
      <c r="N162" s="226" t="s">
        <v>41</v>
      </c>
      <c r="O162" s="227">
        <v>0</v>
      </c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229" t="s">
        <v>278</v>
      </c>
      <c r="AT162" s="229" t="s">
        <v>161</v>
      </c>
      <c r="AU162" s="229" t="s">
        <v>166</v>
      </c>
      <c r="AY162" s="14" t="s">
        <v>158</v>
      </c>
      <c r="BE162" s="230">
        <f>IF(N162="základná",J162,0)</f>
        <v>0</v>
      </c>
      <c r="BF162" s="230">
        <f>IF(N162="znížená",J162,0)</f>
        <v>361</v>
      </c>
      <c r="BG162" s="230">
        <f>IF(N162="zákl. prenesená",J162,0)</f>
        <v>0</v>
      </c>
      <c r="BH162" s="230">
        <f>IF(N162="zníž. prenesená",J162,0)</f>
        <v>0</v>
      </c>
      <c r="BI162" s="230">
        <f>IF(N162="nulová",J162,0)</f>
        <v>0</v>
      </c>
      <c r="BJ162" s="14" t="s">
        <v>166</v>
      </c>
      <c r="BK162" s="230">
        <f>ROUND(I162*H162,2)</f>
        <v>361</v>
      </c>
      <c r="BL162" s="14" t="s">
        <v>278</v>
      </c>
      <c r="BM162" s="229" t="s">
        <v>301</v>
      </c>
    </row>
    <row r="163" s="2" customFormat="1" ht="33" customHeight="1">
      <c r="A163" s="29"/>
      <c r="B163" s="30"/>
      <c r="C163" s="218" t="s">
        <v>312</v>
      </c>
      <c r="D163" s="218" t="s">
        <v>161</v>
      </c>
      <c r="E163" s="219" t="s">
        <v>1159</v>
      </c>
      <c r="F163" s="220" t="s">
        <v>1160</v>
      </c>
      <c r="G163" s="221" t="s">
        <v>288</v>
      </c>
      <c r="H163" s="222">
        <v>25</v>
      </c>
      <c r="I163" s="223">
        <v>3.0899999999999999</v>
      </c>
      <c r="J163" s="223">
        <f>ROUND(I163*H163,2)</f>
        <v>77.25</v>
      </c>
      <c r="K163" s="224"/>
      <c r="L163" s="35"/>
      <c r="M163" s="225" t="s">
        <v>1</v>
      </c>
      <c r="N163" s="226" t="s">
        <v>41</v>
      </c>
      <c r="O163" s="227">
        <v>0</v>
      </c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229" t="s">
        <v>278</v>
      </c>
      <c r="AT163" s="229" t="s">
        <v>161</v>
      </c>
      <c r="AU163" s="229" t="s">
        <v>166</v>
      </c>
      <c r="AY163" s="14" t="s">
        <v>158</v>
      </c>
      <c r="BE163" s="230">
        <f>IF(N163="základná",J163,0)</f>
        <v>0</v>
      </c>
      <c r="BF163" s="230">
        <f>IF(N163="znížená",J163,0)</f>
        <v>77.25</v>
      </c>
      <c r="BG163" s="230">
        <f>IF(N163="zákl. prenesená",J163,0)</f>
        <v>0</v>
      </c>
      <c r="BH163" s="230">
        <f>IF(N163="zníž. prenesená",J163,0)</f>
        <v>0</v>
      </c>
      <c r="BI163" s="230">
        <f>IF(N163="nulová",J163,0)</f>
        <v>0</v>
      </c>
      <c r="BJ163" s="14" t="s">
        <v>166</v>
      </c>
      <c r="BK163" s="230">
        <f>ROUND(I163*H163,2)</f>
        <v>77.25</v>
      </c>
      <c r="BL163" s="14" t="s">
        <v>278</v>
      </c>
      <c r="BM163" s="229" t="s">
        <v>304</v>
      </c>
    </row>
    <row r="164" s="2" customFormat="1" ht="24.15" customHeight="1">
      <c r="A164" s="29"/>
      <c r="B164" s="30"/>
      <c r="C164" s="218" t="s">
        <v>236</v>
      </c>
      <c r="D164" s="218" t="s">
        <v>161</v>
      </c>
      <c r="E164" s="219" t="s">
        <v>1461</v>
      </c>
      <c r="F164" s="220" t="s">
        <v>1462</v>
      </c>
      <c r="G164" s="221" t="s">
        <v>180</v>
      </c>
      <c r="H164" s="222">
        <v>1</v>
      </c>
      <c r="I164" s="223">
        <v>8.7799999999999994</v>
      </c>
      <c r="J164" s="223">
        <f>ROUND(I164*H164,2)</f>
        <v>8.7799999999999994</v>
      </c>
      <c r="K164" s="224"/>
      <c r="L164" s="35"/>
      <c r="M164" s="225" t="s">
        <v>1</v>
      </c>
      <c r="N164" s="226" t="s">
        <v>41</v>
      </c>
      <c r="O164" s="227">
        <v>0</v>
      </c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29" t="s">
        <v>278</v>
      </c>
      <c r="AT164" s="229" t="s">
        <v>161</v>
      </c>
      <c r="AU164" s="229" t="s">
        <v>166</v>
      </c>
      <c r="AY164" s="14" t="s">
        <v>158</v>
      </c>
      <c r="BE164" s="230">
        <f>IF(N164="základná",J164,0)</f>
        <v>0</v>
      </c>
      <c r="BF164" s="230">
        <f>IF(N164="znížená",J164,0)</f>
        <v>8.7799999999999994</v>
      </c>
      <c r="BG164" s="230">
        <f>IF(N164="zákl. prenesená",J164,0)</f>
        <v>0</v>
      </c>
      <c r="BH164" s="230">
        <f>IF(N164="zníž. prenesená",J164,0)</f>
        <v>0</v>
      </c>
      <c r="BI164" s="230">
        <f>IF(N164="nulová",J164,0)</f>
        <v>0</v>
      </c>
      <c r="BJ164" s="14" t="s">
        <v>166</v>
      </c>
      <c r="BK164" s="230">
        <f>ROUND(I164*H164,2)</f>
        <v>8.7799999999999994</v>
      </c>
      <c r="BL164" s="14" t="s">
        <v>278</v>
      </c>
      <c r="BM164" s="229" t="s">
        <v>308</v>
      </c>
    </row>
    <row r="165" s="12" customFormat="1" ht="25.92" customHeight="1">
      <c r="A165" s="12"/>
      <c r="B165" s="203"/>
      <c r="C165" s="204"/>
      <c r="D165" s="205" t="s">
        <v>74</v>
      </c>
      <c r="E165" s="206" t="s">
        <v>1091</v>
      </c>
      <c r="F165" s="206" t="s">
        <v>1092</v>
      </c>
      <c r="G165" s="204"/>
      <c r="H165" s="204"/>
      <c r="I165" s="204"/>
      <c r="J165" s="207">
        <f>BK165</f>
        <v>65</v>
      </c>
      <c r="K165" s="204"/>
      <c r="L165" s="208"/>
      <c r="M165" s="209"/>
      <c r="N165" s="210"/>
      <c r="O165" s="210"/>
      <c r="P165" s="211">
        <f>P166</f>
        <v>0</v>
      </c>
      <c r="Q165" s="210"/>
      <c r="R165" s="211">
        <f>R166</f>
        <v>0</v>
      </c>
      <c r="S165" s="210"/>
      <c r="T165" s="212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3" t="s">
        <v>165</v>
      </c>
      <c r="AT165" s="214" t="s">
        <v>74</v>
      </c>
      <c r="AU165" s="214" t="s">
        <v>75</v>
      </c>
      <c r="AY165" s="213" t="s">
        <v>158</v>
      </c>
      <c r="BK165" s="215">
        <f>BK166</f>
        <v>65</v>
      </c>
    </row>
    <row r="166" s="2" customFormat="1" ht="16.5" customHeight="1">
      <c r="A166" s="29"/>
      <c r="B166" s="30"/>
      <c r="C166" s="218" t="s">
        <v>319</v>
      </c>
      <c r="D166" s="218" t="s">
        <v>161</v>
      </c>
      <c r="E166" s="219" t="s">
        <v>1097</v>
      </c>
      <c r="F166" s="220" t="s">
        <v>1463</v>
      </c>
      <c r="G166" s="221" t="s">
        <v>1095</v>
      </c>
      <c r="H166" s="222">
        <v>1</v>
      </c>
      <c r="I166" s="223">
        <v>65</v>
      </c>
      <c r="J166" s="223">
        <f>ROUND(I166*H166,2)</f>
        <v>65</v>
      </c>
      <c r="K166" s="224"/>
      <c r="L166" s="35"/>
      <c r="M166" s="225" t="s">
        <v>1</v>
      </c>
      <c r="N166" s="226" t="s">
        <v>41</v>
      </c>
      <c r="O166" s="227">
        <v>0</v>
      </c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229" t="s">
        <v>1096</v>
      </c>
      <c r="AT166" s="229" t="s">
        <v>161</v>
      </c>
      <c r="AU166" s="229" t="s">
        <v>83</v>
      </c>
      <c r="AY166" s="14" t="s">
        <v>158</v>
      </c>
      <c r="BE166" s="230">
        <f>IF(N166="základná",J166,0)</f>
        <v>0</v>
      </c>
      <c r="BF166" s="230">
        <f>IF(N166="znížená",J166,0)</f>
        <v>65</v>
      </c>
      <c r="BG166" s="230">
        <f>IF(N166="zákl. prenesená",J166,0)</f>
        <v>0</v>
      </c>
      <c r="BH166" s="230">
        <f>IF(N166="zníž. prenesená",J166,0)</f>
        <v>0</v>
      </c>
      <c r="BI166" s="230">
        <f>IF(N166="nulová",J166,0)</f>
        <v>0</v>
      </c>
      <c r="BJ166" s="14" t="s">
        <v>166</v>
      </c>
      <c r="BK166" s="230">
        <f>ROUND(I166*H166,2)</f>
        <v>65</v>
      </c>
      <c r="BL166" s="14" t="s">
        <v>1096</v>
      </c>
      <c r="BM166" s="229" t="s">
        <v>311</v>
      </c>
    </row>
    <row r="167" s="12" customFormat="1" ht="25.92" customHeight="1">
      <c r="A167" s="12"/>
      <c r="B167" s="203"/>
      <c r="C167" s="204"/>
      <c r="D167" s="205" t="s">
        <v>74</v>
      </c>
      <c r="E167" s="206" t="s">
        <v>1099</v>
      </c>
      <c r="F167" s="206" t="s">
        <v>1464</v>
      </c>
      <c r="G167" s="204"/>
      <c r="H167" s="204"/>
      <c r="I167" s="204"/>
      <c r="J167" s="207">
        <f>BK167</f>
        <v>605.20000000000005</v>
      </c>
      <c r="K167" s="204"/>
      <c r="L167" s="208"/>
      <c r="M167" s="209"/>
      <c r="N167" s="210"/>
      <c r="O167" s="210"/>
      <c r="P167" s="211">
        <f>SUM(P168:P171)</f>
        <v>0</v>
      </c>
      <c r="Q167" s="210"/>
      <c r="R167" s="211">
        <f>SUM(R168:R171)</f>
        <v>0</v>
      </c>
      <c r="S167" s="210"/>
      <c r="T167" s="212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3" t="s">
        <v>165</v>
      </c>
      <c r="AT167" s="214" t="s">
        <v>74</v>
      </c>
      <c r="AU167" s="214" t="s">
        <v>75</v>
      </c>
      <c r="AY167" s="213" t="s">
        <v>158</v>
      </c>
      <c r="BK167" s="215">
        <f>SUM(BK168:BK171)</f>
        <v>605.20000000000005</v>
      </c>
    </row>
    <row r="168" s="2" customFormat="1" ht="16.5" customHeight="1">
      <c r="A168" s="29"/>
      <c r="B168" s="30"/>
      <c r="C168" s="218" t="s">
        <v>239</v>
      </c>
      <c r="D168" s="218" t="s">
        <v>161</v>
      </c>
      <c r="E168" s="219" t="s">
        <v>1465</v>
      </c>
      <c r="F168" s="220" t="s">
        <v>1466</v>
      </c>
      <c r="G168" s="221" t="s">
        <v>481</v>
      </c>
      <c r="H168" s="222">
        <v>2</v>
      </c>
      <c r="I168" s="223">
        <v>72</v>
      </c>
      <c r="J168" s="223">
        <f>ROUND(I168*H168,2)</f>
        <v>144</v>
      </c>
      <c r="K168" s="224"/>
      <c r="L168" s="35"/>
      <c r="M168" s="225" t="s">
        <v>1</v>
      </c>
      <c r="N168" s="226" t="s">
        <v>41</v>
      </c>
      <c r="O168" s="227">
        <v>0</v>
      </c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229" t="s">
        <v>1096</v>
      </c>
      <c r="AT168" s="229" t="s">
        <v>161</v>
      </c>
      <c r="AU168" s="229" t="s">
        <v>83</v>
      </c>
      <c r="AY168" s="14" t="s">
        <v>158</v>
      </c>
      <c r="BE168" s="230">
        <f>IF(N168="základná",J168,0)</f>
        <v>0</v>
      </c>
      <c r="BF168" s="230">
        <f>IF(N168="znížená",J168,0)</f>
        <v>144</v>
      </c>
      <c r="BG168" s="230">
        <f>IF(N168="zákl. prenesená",J168,0)</f>
        <v>0</v>
      </c>
      <c r="BH168" s="230">
        <f>IF(N168="zníž. prenesená",J168,0)</f>
        <v>0</v>
      </c>
      <c r="BI168" s="230">
        <f>IF(N168="nulová",J168,0)</f>
        <v>0</v>
      </c>
      <c r="BJ168" s="14" t="s">
        <v>166</v>
      </c>
      <c r="BK168" s="230">
        <f>ROUND(I168*H168,2)</f>
        <v>144</v>
      </c>
      <c r="BL168" s="14" t="s">
        <v>1096</v>
      </c>
      <c r="BM168" s="229" t="s">
        <v>315</v>
      </c>
    </row>
    <row r="169" s="2" customFormat="1" ht="16.5" customHeight="1">
      <c r="A169" s="29"/>
      <c r="B169" s="30"/>
      <c r="C169" s="218" t="s">
        <v>326</v>
      </c>
      <c r="D169" s="218" t="s">
        <v>161</v>
      </c>
      <c r="E169" s="219" t="s">
        <v>1467</v>
      </c>
      <c r="F169" s="220" t="s">
        <v>1468</v>
      </c>
      <c r="G169" s="221" t="s">
        <v>481</v>
      </c>
      <c r="H169" s="222">
        <v>2</v>
      </c>
      <c r="I169" s="223">
        <v>57.600000000000001</v>
      </c>
      <c r="J169" s="223">
        <f>ROUND(I169*H169,2)</f>
        <v>115.2</v>
      </c>
      <c r="K169" s="224"/>
      <c r="L169" s="35"/>
      <c r="M169" s="225" t="s">
        <v>1</v>
      </c>
      <c r="N169" s="226" t="s">
        <v>41</v>
      </c>
      <c r="O169" s="227">
        <v>0</v>
      </c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229" t="s">
        <v>1096</v>
      </c>
      <c r="AT169" s="229" t="s">
        <v>161</v>
      </c>
      <c r="AU169" s="229" t="s">
        <v>83</v>
      </c>
      <c r="AY169" s="14" t="s">
        <v>158</v>
      </c>
      <c r="BE169" s="230">
        <f>IF(N169="základná",J169,0)</f>
        <v>0</v>
      </c>
      <c r="BF169" s="230">
        <f>IF(N169="znížená",J169,0)</f>
        <v>115.2</v>
      </c>
      <c r="BG169" s="230">
        <f>IF(N169="zákl. prenesená",J169,0)</f>
        <v>0</v>
      </c>
      <c r="BH169" s="230">
        <f>IF(N169="zníž. prenesená",J169,0)</f>
        <v>0</v>
      </c>
      <c r="BI169" s="230">
        <f>IF(N169="nulová",J169,0)</f>
        <v>0</v>
      </c>
      <c r="BJ169" s="14" t="s">
        <v>166</v>
      </c>
      <c r="BK169" s="230">
        <f>ROUND(I169*H169,2)</f>
        <v>115.2</v>
      </c>
      <c r="BL169" s="14" t="s">
        <v>1096</v>
      </c>
      <c r="BM169" s="229" t="s">
        <v>318</v>
      </c>
    </row>
    <row r="170" s="2" customFormat="1" ht="16.5" customHeight="1">
      <c r="A170" s="29"/>
      <c r="B170" s="30"/>
      <c r="C170" s="218" t="s">
        <v>243</v>
      </c>
      <c r="D170" s="218" t="s">
        <v>161</v>
      </c>
      <c r="E170" s="219" t="s">
        <v>1469</v>
      </c>
      <c r="F170" s="220" t="s">
        <v>1470</v>
      </c>
      <c r="G170" s="221" t="s">
        <v>1095</v>
      </c>
      <c r="H170" s="222">
        <v>1</v>
      </c>
      <c r="I170" s="223">
        <v>250</v>
      </c>
      <c r="J170" s="223">
        <f>ROUND(I170*H170,2)</f>
        <v>250</v>
      </c>
      <c r="K170" s="224"/>
      <c r="L170" s="35"/>
      <c r="M170" s="225" t="s">
        <v>1</v>
      </c>
      <c r="N170" s="226" t="s">
        <v>41</v>
      </c>
      <c r="O170" s="227">
        <v>0</v>
      </c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29" t="s">
        <v>1096</v>
      </c>
      <c r="AT170" s="229" t="s">
        <v>161</v>
      </c>
      <c r="AU170" s="229" t="s">
        <v>83</v>
      </c>
      <c r="AY170" s="14" t="s">
        <v>158</v>
      </c>
      <c r="BE170" s="230">
        <f>IF(N170="základná",J170,0)</f>
        <v>0</v>
      </c>
      <c r="BF170" s="230">
        <f>IF(N170="znížená",J170,0)</f>
        <v>250</v>
      </c>
      <c r="BG170" s="230">
        <f>IF(N170="zákl. prenesená",J170,0)</f>
        <v>0</v>
      </c>
      <c r="BH170" s="230">
        <f>IF(N170="zníž. prenesená",J170,0)</f>
        <v>0</v>
      </c>
      <c r="BI170" s="230">
        <f>IF(N170="nulová",J170,0)</f>
        <v>0</v>
      </c>
      <c r="BJ170" s="14" t="s">
        <v>166</v>
      </c>
      <c r="BK170" s="230">
        <f>ROUND(I170*H170,2)</f>
        <v>250</v>
      </c>
      <c r="BL170" s="14" t="s">
        <v>1096</v>
      </c>
      <c r="BM170" s="229" t="s">
        <v>322</v>
      </c>
    </row>
    <row r="171" s="2" customFormat="1" ht="16.5" customHeight="1">
      <c r="A171" s="29"/>
      <c r="B171" s="30"/>
      <c r="C171" s="218" t="s">
        <v>333</v>
      </c>
      <c r="D171" s="218" t="s">
        <v>161</v>
      </c>
      <c r="E171" s="219" t="s">
        <v>1471</v>
      </c>
      <c r="F171" s="220" t="s">
        <v>1472</v>
      </c>
      <c r="G171" s="221" t="s">
        <v>481</v>
      </c>
      <c r="H171" s="222">
        <v>4</v>
      </c>
      <c r="I171" s="223">
        <v>24</v>
      </c>
      <c r="J171" s="223">
        <f>ROUND(I171*H171,2)</f>
        <v>96</v>
      </c>
      <c r="K171" s="224"/>
      <c r="L171" s="35"/>
      <c r="M171" s="241" t="s">
        <v>1</v>
      </c>
      <c r="N171" s="242" t="s">
        <v>41</v>
      </c>
      <c r="O171" s="243">
        <v>0</v>
      </c>
      <c r="P171" s="243">
        <f>O171*H171</f>
        <v>0</v>
      </c>
      <c r="Q171" s="243">
        <v>0</v>
      </c>
      <c r="R171" s="243">
        <f>Q171*H171</f>
        <v>0</v>
      </c>
      <c r="S171" s="243">
        <v>0</v>
      </c>
      <c r="T171" s="244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229" t="s">
        <v>1096</v>
      </c>
      <c r="AT171" s="229" t="s">
        <v>161</v>
      </c>
      <c r="AU171" s="229" t="s">
        <v>83</v>
      </c>
      <c r="AY171" s="14" t="s">
        <v>158</v>
      </c>
      <c r="BE171" s="230">
        <f>IF(N171="základná",J171,0)</f>
        <v>0</v>
      </c>
      <c r="BF171" s="230">
        <f>IF(N171="znížená",J171,0)</f>
        <v>96</v>
      </c>
      <c r="BG171" s="230">
        <f>IF(N171="zákl. prenesená",J171,0)</f>
        <v>0</v>
      </c>
      <c r="BH171" s="230">
        <f>IF(N171="zníž. prenesená",J171,0)</f>
        <v>0</v>
      </c>
      <c r="BI171" s="230">
        <f>IF(N171="nulová",J171,0)</f>
        <v>0</v>
      </c>
      <c r="BJ171" s="14" t="s">
        <v>166</v>
      </c>
      <c r="BK171" s="230">
        <f>ROUND(I171*H171,2)</f>
        <v>96</v>
      </c>
      <c r="BL171" s="14" t="s">
        <v>1096</v>
      </c>
      <c r="BM171" s="229" t="s">
        <v>325</v>
      </c>
    </row>
    <row r="172" s="2" customFormat="1" ht="6.96" customHeight="1">
      <c r="A172" s="29"/>
      <c r="B172" s="62"/>
      <c r="C172" s="63"/>
      <c r="D172" s="63"/>
      <c r="E172" s="63"/>
      <c r="F172" s="63"/>
      <c r="G172" s="63"/>
      <c r="H172" s="63"/>
      <c r="I172" s="63"/>
      <c r="J172" s="63"/>
      <c r="K172" s="63"/>
      <c r="L172" s="35"/>
      <c r="M172" s="29"/>
      <c r="O172" s="29"/>
      <c r="P172" s="29"/>
      <c r="Q172" s="29"/>
      <c r="R172" s="29"/>
      <c r="S172" s="29"/>
      <c r="T172" s="29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</row>
  </sheetData>
  <sheetProtection sheet="1" autoFilter="0" formatColumns="0" formatRows="0" objects="1" scenarios="1" spinCount="100000" saltValue="hfnlAbtBs1NLl/oBHfmaud2OtOPS3EU5fl/HH/XU/ao/D667ILZA6JBw0tBYNY9orvXERozs6L8DN+VJBegUiw==" hashValue="lF/6ETmj56aHtfEMcJz9xUrE7dMRW73VKmlSoeLYERq5Ktv2Fn2gZfDRwT38si4MkuCnRKfGumz0r8CAPP/G3w==" algorithmName="SHA-512" password="CC35"/>
  <autoFilter ref="C120:K171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105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17"/>
      <c r="AT3" s="14" t="s">
        <v>75</v>
      </c>
    </row>
    <row r="4" s="1" customFormat="1" ht="24.96" customHeight="1">
      <c r="B4" s="17"/>
      <c r="D4" s="134" t="s">
        <v>115</v>
      </c>
      <c r="L4" s="17"/>
      <c r="M4" s="135" t="s">
        <v>9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6" t="s">
        <v>13</v>
      </c>
      <c r="L6" s="17"/>
    </row>
    <row r="7" s="1" customFormat="1" ht="16.5" customHeight="1">
      <c r="B7" s="17"/>
      <c r="E7" s="137" t="str">
        <f>'Rekapitulácia stavby'!K6</f>
        <v>Rekonstrukcia objektu Biovetska 36 Nitra - 1.etapa</v>
      </c>
      <c r="F7" s="136"/>
      <c r="G7" s="136"/>
      <c r="H7" s="136"/>
      <c r="L7" s="17"/>
    </row>
    <row r="8" s="2" customFormat="1" ht="12" customHeight="1">
      <c r="A8" s="29"/>
      <c r="B8" s="35"/>
      <c r="C8" s="29"/>
      <c r="D8" s="136" t="s">
        <v>116</v>
      </c>
      <c r="E8" s="29"/>
      <c r="F8" s="29"/>
      <c r="G8" s="29"/>
      <c r="H8" s="29"/>
      <c r="I8" s="29"/>
      <c r="J8" s="29"/>
      <c r="K8" s="29"/>
      <c r="L8" s="5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="2" customFormat="1" ht="16.5" customHeight="1">
      <c r="A9" s="29"/>
      <c r="B9" s="35"/>
      <c r="C9" s="29"/>
      <c r="D9" s="29"/>
      <c r="E9" s="138" t="s">
        <v>1473</v>
      </c>
      <c r="F9" s="29"/>
      <c r="G9" s="29"/>
      <c r="H9" s="29"/>
      <c r="I9" s="29"/>
      <c r="J9" s="29"/>
      <c r="K9" s="29"/>
      <c r="L9" s="5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="2" customFormat="1" ht="12" customHeight="1">
      <c r="A11" s="29"/>
      <c r="B11" s="35"/>
      <c r="C11" s="29"/>
      <c r="D11" s="136" t="s">
        <v>15</v>
      </c>
      <c r="E11" s="29"/>
      <c r="F11" s="139" t="s">
        <v>1</v>
      </c>
      <c r="G11" s="29"/>
      <c r="H11" s="29"/>
      <c r="I11" s="136" t="s">
        <v>16</v>
      </c>
      <c r="J11" s="139" t="s">
        <v>1</v>
      </c>
      <c r="K11" s="29"/>
      <c r="L11" s="5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="2" customFormat="1" ht="12" customHeight="1">
      <c r="A12" s="29"/>
      <c r="B12" s="35"/>
      <c r="C12" s="29"/>
      <c r="D12" s="136" t="s">
        <v>17</v>
      </c>
      <c r="E12" s="29"/>
      <c r="F12" s="139" t="s">
        <v>18</v>
      </c>
      <c r="G12" s="29"/>
      <c r="H12" s="29"/>
      <c r="I12" s="136" t="s">
        <v>19</v>
      </c>
      <c r="J12" s="140" t="str">
        <f>'Rekapitulácia stavby'!AN8</f>
        <v>19. 12. 2022</v>
      </c>
      <c r="K12" s="29"/>
      <c r="L12" s="5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="2" customFormat="1" ht="12" customHeight="1">
      <c r="A14" s="29"/>
      <c r="B14" s="35"/>
      <c r="C14" s="29"/>
      <c r="D14" s="136" t="s">
        <v>21</v>
      </c>
      <c r="E14" s="29"/>
      <c r="F14" s="29"/>
      <c r="G14" s="29"/>
      <c r="H14" s="29"/>
      <c r="I14" s="136" t="s">
        <v>22</v>
      </c>
      <c r="J14" s="139" t="s">
        <v>1</v>
      </c>
      <c r="K14" s="29"/>
      <c r="L14" s="5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="2" customFormat="1" ht="18" customHeight="1">
      <c r="A15" s="29"/>
      <c r="B15" s="35"/>
      <c r="C15" s="29"/>
      <c r="D15" s="29"/>
      <c r="E15" s="139" t="s">
        <v>23</v>
      </c>
      <c r="F15" s="29"/>
      <c r="G15" s="29"/>
      <c r="H15" s="29"/>
      <c r="I15" s="136" t="s">
        <v>24</v>
      </c>
      <c r="J15" s="139" t="s">
        <v>1</v>
      </c>
      <c r="K15" s="29"/>
      <c r="L15" s="5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="2" customFormat="1" ht="12" customHeight="1">
      <c r="A17" s="29"/>
      <c r="B17" s="35"/>
      <c r="C17" s="29"/>
      <c r="D17" s="136" t="s">
        <v>25</v>
      </c>
      <c r="E17" s="29"/>
      <c r="F17" s="29"/>
      <c r="G17" s="29"/>
      <c r="H17" s="29"/>
      <c r="I17" s="136" t="s">
        <v>22</v>
      </c>
      <c r="J17" s="139" t="s">
        <v>26</v>
      </c>
      <c r="K17" s="29"/>
      <c r="L17" s="5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="2" customFormat="1" ht="18" customHeight="1">
      <c r="A18" s="29"/>
      <c r="B18" s="35"/>
      <c r="C18" s="29"/>
      <c r="D18" s="29"/>
      <c r="E18" s="139" t="s">
        <v>27</v>
      </c>
      <c r="F18" s="29"/>
      <c r="G18" s="29"/>
      <c r="H18" s="29"/>
      <c r="I18" s="136" t="s">
        <v>24</v>
      </c>
      <c r="J18" s="139" t="s">
        <v>28</v>
      </c>
      <c r="K18" s="29"/>
      <c r="L18" s="5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="2" customFormat="1" ht="12" customHeight="1">
      <c r="A20" s="29"/>
      <c r="B20" s="35"/>
      <c r="C20" s="29"/>
      <c r="D20" s="136" t="s">
        <v>29</v>
      </c>
      <c r="E20" s="29"/>
      <c r="F20" s="29"/>
      <c r="G20" s="29"/>
      <c r="H20" s="29"/>
      <c r="I20" s="136" t="s">
        <v>22</v>
      </c>
      <c r="J20" s="139" t="s">
        <v>1</v>
      </c>
      <c r="K20" s="29"/>
      <c r="L20" s="5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="2" customFormat="1" ht="18" customHeight="1">
      <c r="A21" s="29"/>
      <c r="B21" s="35"/>
      <c r="C21" s="29"/>
      <c r="D21" s="29"/>
      <c r="E21" s="139" t="s">
        <v>30</v>
      </c>
      <c r="F21" s="29"/>
      <c r="G21" s="29"/>
      <c r="H21" s="29"/>
      <c r="I21" s="136" t="s">
        <v>24</v>
      </c>
      <c r="J21" s="139" t="s">
        <v>1</v>
      </c>
      <c r="K21" s="29"/>
      <c r="L21" s="5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="2" customFormat="1" ht="12" customHeight="1">
      <c r="A23" s="29"/>
      <c r="B23" s="35"/>
      <c r="C23" s="29"/>
      <c r="D23" s="136" t="s">
        <v>32</v>
      </c>
      <c r="E23" s="29"/>
      <c r="F23" s="29"/>
      <c r="G23" s="29"/>
      <c r="H23" s="29"/>
      <c r="I23" s="136" t="s">
        <v>22</v>
      </c>
      <c r="J23" s="139" t="s">
        <v>1</v>
      </c>
      <c r="K23" s="29"/>
      <c r="L23" s="5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="2" customFormat="1" ht="18" customHeight="1">
      <c r="A24" s="29"/>
      <c r="B24" s="35"/>
      <c r="C24" s="29"/>
      <c r="D24" s="29"/>
      <c r="E24" s="139" t="s">
        <v>33</v>
      </c>
      <c r="F24" s="29"/>
      <c r="G24" s="29"/>
      <c r="H24" s="29"/>
      <c r="I24" s="136" t="s">
        <v>24</v>
      </c>
      <c r="J24" s="139" t="s">
        <v>1</v>
      </c>
      <c r="K24" s="29"/>
      <c r="L24" s="5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="2" customFormat="1" ht="12" customHeight="1">
      <c r="A26" s="29"/>
      <c r="B26" s="35"/>
      <c r="C26" s="29"/>
      <c r="D26" s="136" t="s">
        <v>34</v>
      </c>
      <c r="E26" s="29"/>
      <c r="F26" s="29"/>
      <c r="G26" s="29"/>
      <c r="H26" s="29"/>
      <c r="I26" s="29"/>
      <c r="J26" s="29"/>
      <c r="K26" s="29"/>
      <c r="L26" s="5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="2" customFormat="1" ht="6.96" customHeight="1">
      <c r="A29" s="29"/>
      <c r="B29" s="35"/>
      <c r="C29" s="29"/>
      <c r="D29" s="145"/>
      <c r="E29" s="145"/>
      <c r="F29" s="145"/>
      <c r="G29" s="145"/>
      <c r="H29" s="145"/>
      <c r="I29" s="145"/>
      <c r="J29" s="145"/>
      <c r="K29" s="145"/>
      <c r="L29" s="5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="2" customFormat="1" ht="25.44" customHeight="1">
      <c r="A30" s="29"/>
      <c r="B30" s="35"/>
      <c r="C30" s="29"/>
      <c r="D30" s="146" t="s">
        <v>35</v>
      </c>
      <c r="E30" s="29"/>
      <c r="F30" s="29"/>
      <c r="G30" s="29"/>
      <c r="H30" s="29"/>
      <c r="I30" s="29"/>
      <c r="J30" s="147">
        <f>ROUND(J121, 2)</f>
        <v>2356.1700000000001</v>
      </c>
      <c r="K30" s="29"/>
      <c r="L30" s="5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="2" customFormat="1" ht="6.96" customHeight="1">
      <c r="A31" s="29"/>
      <c r="B31" s="35"/>
      <c r="C31" s="29"/>
      <c r="D31" s="145"/>
      <c r="E31" s="145"/>
      <c r="F31" s="145"/>
      <c r="G31" s="145"/>
      <c r="H31" s="145"/>
      <c r="I31" s="145"/>
      <c r="J31" s="145"/>
      <c r="K31" s="145"/>
      <c r="L31" s="5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="2" customFormat="1" ht="14.4" customHeight="1">
      <c r="A32" s="29"/>
      <c r="B32" s="35"/>
      <c r="C32" s="29"/>
      <c r="D32" s="29"/>
      <c r="E32" s="29"/>
      <c r="F32" s="148" t="s">
        <v>37</v>
      </c>
      <c r="G32" s="29"/>
      <c r="H32" s="29"/>
      <c r="I32" s="148" t="s">
        <v>36</v>
      </c>
      <c r="J32" s="148" t="s">
        <v>38</v>
      </c>
      <c r="K32" s="29"/>
      <c r="L32" s="5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="2" customFormat="1" ht="14.4" customHeight="1">
      <c r="A33" s="29"/>
      <c r="B33" s="35"/>
      <c r="C33" s="29"/>
      <c r="D33" s="149" t="s">
        <v>39</v>
      </c>
      <c r="E33" s="150" t="s">
        <v>40</v>
      </c>
      <c r="F33" s="151">
        <f>ROUND((SUM(BE121:BE153)),  2)</f>
        <v>0</v>
      </c>
      <c r="G33" s="152"/>
      <c r="H33" s="152"/>
      <c r="I33" s="153">
        <v>0.20000000000000001</v>
      </c>
      <c r="J33" s="151">
        <f>ROUND(((SUM(BE121:BE153))*I33),  2)</f>
        <v>0</v>
      </c>
      <c r="K33" s="29"/>
      <c r="L33" s="5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="2" customFormat="1" ht="14.4" customHeight="1">
      <c r="A34" s="29"/>
      <c r="B34" s="35"/>
      <c r="C34" s="29"/>
      <c r="D34" s="29"/>
      <c r="E34" s="150" t="s">
        <v>41</v>
      </c>
      <c r="F34" s="154">
        <f>ROUND((SUM(BF121:BF153)),  2)</f>
        <v>2356.1700000000001</v>
      </c>
      <c r="G34" s="29"/>
      <c r="H34" s="29"/>
      <c r="I34" s="155">
        <v>0.20000000000000001</v>
      </c>
      <c r="J34" s="154">
        <f>ROUND(((SUM(BF121:BF153))*I34),  2)</f>
        <v>471.23000000000002</v>
      </c>
      <c r="K34" s="29"/>
      <c r="L34" s="5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6" t="s">
        <v>42</v>
      </c>
      <c r="F35" s="154">
        <f>ROUND((SUM(BG121:BG153)),  2)</f>
        <v>0</v>
      </c>
      <c r="G35" s="29"/>
      <c r="H35" s="29"/>
      <c r="I35" s="155">
        <v>0.20000000000000001</v>
      </c>
      <c r="J35" s="154">
        <f>0</f>
        <v>0</v>
      </c>
      <c r="K35" s="29"/>
      <c r="L35" s="5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6" t="s">
        <v>43</v>
      </c>
      <c r="F36" s="154">
        <f>ROUND((SUM(BH121:BH153)),  2)</f>
        <v>0</v>
      </c>
      <c r="G36" s="29"/>
      <c r="H36" s="29"/>
      <c r="I36" s="155">
        <v>0.20000000000000001</v>
      </c>
      <c r="J36" s="154">
        <f>0</f>
        <v>0</v>
      </c>
      <c r="K36" s="29"/>
      <c r="L36" s="5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50" t="s">
        <v>44</v>
      </c>
      <c r="F37" s="151">
        <f>ROUND((SUM(BI121:BI153)),  2)</f>
        <v>0</v>
      </c>
      <c r="G37" s="152"/>
      <c r="H37" s="152"/>
      <c r="I37" s="153">
        <v>0</v>
      </c>
      <c r="J37" s="151">
        <f>0</f>
        <v>0</v>
      </c>
      <c r="K37" s="29"/>
      <c r="L37" s="5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="2" customFormat="1" ht="25.44" customHeight="1">
      <c r="A39" s="29"/>
      <c r="B39" s="35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2827.4000000000001</v>
      </c>
      <c r="K39" s="162"/>
      <c r="L39" s="5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59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59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29"/>
      <c r="B61" s="35"/>
      <c r="C61" s="29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5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29"/>
      <c r="B65" s="35"/>
      <c r="C65" s="29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5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29"/>
      <c r="B76" s="35"/>
      <c r="C76" s="29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5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="2" customFormat="1" ht="14.4" customHeight="1">
      <c r="A77" s="29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5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hidden="1" s="2" customFormat="1" ht="6.96" customHeight="1">
      <c r="A81" s="29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5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118</v>
      </c>
      <c r="D82" s="31"/>
      <c r="E82" s="31"/>
      <c r="F82" s="31"/>
      <c r="G82" s="31"/>
      <c r="H82" s="31"/>
      <c r="I82" s="31"/>
      <c r="J82" s="31"/>
      <c r="K82" s="31"/>
      <c r="L82" s="5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13</v>
      </c>
      <c r="D84" s="31"/>
      <c r="E84" s="31"/>
      <c r="F84" s="31"/>
      <c r="G84" s="31"/>
      <c r="H84" s="31"/>
      <c r="I84" s="31"/>
      <c r="J84" s="31"/>
      <c r="K84" s="31"/>
      <c r="L84" s="5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16.5" customHeight="1">
      <c r="A85" s="29"/>
      <c r="B85" s="30"/>
      <c r="C85" s="31"/>
      <c r="D85" s="31"/>
      <c r="E85" s="174" t="str">
        <f>E7</f>
        <v>Rekonstrukcia objektu Biovetska 36 Nitra - 1.etapa</v>
      </c>
      <c r="F85" s="26"/>
      <c r="G85" s="26"/>
      <c r="H85" s="26"/>
      <c r="I85" s="31"/>
      <c r="J85" s="31"/>
      <c r="K85" s="31"/>
      <c r="L85" s="5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116</v>
      </c>
      <c r="D86" s="31"/>
      <c r="E86" s="31"/>
      <c r="F86" s="31"/>
      <c r="G86" s="31"/>
      <c r="H86" s="31"/>
      <c r="I86" s="31"/>
      <c r="J86" s="31"/>
      <c r="K86" s="31"/>
      <c r="L86" s="5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72" t="str">
        <f>E9</f>
        <v>08 - Vonkajšie rozvody NN</v>
      </c>
      <c r="F87" s="31"/>
      <c r="G87" s="31"/>
      <c r="H87" s="31"/>
      <c r="I87" s="31"/>
      <c r="J87" s="31"/>
      <c r="K87" s="31"/>
      <c r="L87" s="5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17</v>
      </c>
      <c r="D89" s="31"/>
      <c r="E89" s="31"/>
      <c r="F89" s="23" t="str">
        <f>F12</f>
        <v xml:space="preserve">Biovetská </v>
      </c>
      <c r="G89" s="31"/>
      <c r="H89" s="31"/>
      <c r="I89" s="26" t="s">
        <v>19</v>
      </c>
      <c r="J89" s="75" t="str">
        <f>IF(J12="","",J12)</f>
        <v>19. 12. 2022</v>
      </c>
      <c r="K89" s="31"/>
      <c r="L89" s="5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25.65" customHeight="1">
      <c r="A91" s="29"/>
      <c r="B91" s="30"/>
      <c r="C91" s="26" t="s">
        <v>21</v>
      </c>
      <c r="D91" s="31"/>
      <c r="E91" s="31"/>
      <c r="F91" s="23" t="str">
        <f>E15</f>
        <v>Mesto Nitra</v>
      </c>
      <c r="G91" s="31"/>
      <c r="H91" s="31"/>
      <c r="I91" s="26" t="s">
        <v>29</v>
      </c>
      <c r="J91" s="27" t="str">
        <f>E21</f>
        <v xml:space="preserve">SOAR - ING. BÁRTA JIŘÍ </v>
      </c>
      <c r="K91" s="31"/>
      <c r="L91" s="5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15.15" customHeight="1">
      <c r="A92" s="29"/>
      <c r="B92" s="30"/>
      <c r="C92" s="26" t="s">
        <v>25</v>
      </c>
      <c r="D92" s="31"/>
      <c r="E92" s="31"/>
      <c r="F92" s="23" t="str">
        <f>IF(E18="","",E18)</f>
        <v>PP INVEST, s.r.o.</v>
      </c>
      <c r="G92" s="31"/>
      <c r="H92" s="31"/>
      <c r="I92" s="26" t="s">
        <v>32</v>
      </c>
      <c r="J92" s="27" t="str">
        <f>E24</f>
        <v>Ing. Martin Rusnák</v>
      </c>
      <c r="K92" s="31"/>
      <c r="L92" s="5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75" t="s">
        <v>119</v>
      </c>
      <c r="D94" s="176"/>
      <c r="E94" s="176"/>
      <c r="F94" s="176"/>
      <c r="G94" s="176"/>
      <c r="H94" s="176"/>
      <c r="I94" s="176"/>
      <c r="J94" s="177" t="s">
        <v>120</v>
      </c>
      <c r="K94" s="176"/>
      <c r="L94" s="5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78" t="s">
        <v>121</v>
      </c>
      <c r="D96" s="31"/>
      <c r="E96" s="31"/>
      <c r="F96" s="31"/>
      <c r="G96" s="31"/>
      <c r="H96" s="31"/>
      <c r="I96" s="31"/>
      <c r="J96" s="106">
        <f>J121</f>
        <v>2356.1700000000001</v>
      </c>
      <c r="K96" s="31"/>
      <c r="L96" s="5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122</v>
      </c>
    </row>
    <row r="97" hidden="1" s="9" customFormat="1" ht="24.96" customHeight="1">
      <c r="A97" s="9"/>
      <c r="B97" s="179"/>
      <c r="C97" s="180"/>
      <c r="D97" s="181" t="s">
        <v>946</v>
      </c>
      <c r="E97" s="182"/>
      <c r="F97" s="182"/>
      <c r="G97" s="182"/>
      <c r="H97" s="182"/>
      <c r="I97" s="182"/>
      <c r="J97" s="183">
        <f>J122</f>
        <v>1570.9699999999998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5"/>
      <c r="C98" s="186"/>
      <c r="D98" s="187" t="s">
        <v>947</v>
      </c>
      <c r="E98" s="188"/>
      <c r="F98" s="188"/>
      <c r="G98" s="188"/>
      <c r="H98" s="188"/>
      <c r="I98" s="188"/>
      <c r="J98" s="189">
        <f>J123</f>
        <v>982.71999999999991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5"/>
      <c r="C99" s="186"/>
      <c r="D99" s="187" t="s">
        <v>1385</v>
      </c>
      <c r="E99" s="188"/>
      <c r="F99" s="188"/>
      <c r="G99" s="188"/>
      <c r="H99" s="188"/>
      <c r="I99" s="188"/>
      <c r="J99" s="189">
        <f>J143</f>
        <v>588.25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79"/>
      <c r="C100" s="180"/>
      <c r="D100" s="181" t="s">
        <v>949</v>
      </c>
      <c r="E100" s="182"/>
      <c r="F100" s="182"/>
      <c r="G100" s="182"/>
      <c r="H100" s="182"/>
      <c r="I100" s="182"/>
      <c r="J100" s="183">
        <f>J147</f>
        <v>180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9" customFormat="1" ht="24.96" customHeight="1">
      <c r="A101" s="9"/>
      <c r="B101" s="179"/>
      <c r="C101" s="180"/>
      <c r="D101" s="181" t="s">
        <v>1386</v>
      </c>
      <c r="E101" s="182"/>
      <c r="F101" s="182"/>
      <c r="G101" s="182"/>
      <c r="H101" s="182"/>
      <c r="I101" s="182"/>
      <c r="J101" s="183">
        <f>J149</f>
        <v>605.20000000000005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hidden="1" s="2" customFormat="1" ht="21.84" customHeight="1">
      <c r="A102" s="29"/>
      <c r="B102" s="30"/>
      <c r="C102" s="31"/>
      <c r="D102" s="31"/>
      <c r="E102" s="31"/>
      <c r="F102" s="31"/>
      <c r="G102" s="31"/>
      <c r="H102" s="31"/>
      <c r="I102" s="31"/>
      <c r="J102" s="31"/>
      <c r="K102" s="31"/>
      <c r="L102" s="5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hidden="1" s="2" customFormat="1" ht="6.96" customHeight="1">
      <c r="A103" s="29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5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hidden="1"/>
    <row r="105" hidden="1"/>
    <row r="106" hidden="1"/>
    <row r="107" s="2" customFormat="1" ht="6.96" customHeight="1">
      <c r="A107" s="29"/>
      <c r="B107" s="64"/>
      <c r="C107" s="65"/>
      <c r="D107" s="65"/>
      <c r="E107" s="65"/>
      <c r="F107" s="65"/>
      <c r="G107" s="65"/>
      <c r="H107" s="65"/>
      <c r="I107" s="65"/>
      <c r="J107" s="65"/>
      <c r="K107" s="65"/>
      <c r="L107" s="5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24.96" customHeight="1">
      <c r="A108" s="29"/>
      <c r="B108" s="30"/>
      <c r="C108" s="20" t="s">
        <v>144</v>
      </c>
      <c r="D108" s="31"/>
      <c r="E108" s="31"/>
      <c r="F108" s="31"/>
      <c r="G108" s="31"/>
      <c r="H108" s="31"/>
      <c r="I108" s="31"/>
      <c r="J108" s="31"/>
      <c r="K108" s="31"/>
      <c r="L108" s="5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6.96" customHeight="1">
      <c r="A109" s="29"/>
      <c r="B109" s="30"/>
      <c r="C109" s="31"/>
      <c r="D109" s="31"/>
      <c r="E109" s="31"/>
      <c r="F109" s="31"/>
      <c r="G109" s="31"/>
      <c r="H109" s="31"/>
      <c r="I109" s="31"/>
      <c r="J109" s="31"/>
      <c r="K109" s="31"/>
      <c r="L109" s="5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12" customHeight="1">
      <c r="A110" s="29"/>
      <c r="B110" s="30"/>
      <c r="C110" s="26" t="s">
        <v>13</v>
      </c>
      <c r="D110" s="31"/>
      <c r="E110" s="31"/>
      <c r="F110" s="31"/>
      <c r="G110" s="31"/>
      <c r="H110" s="31"/>
      <c r="I110" s="31"/>
      <c r="J110" s="31"/>
      <c r="K110" s="31"/>
      <c r="L110" s="5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6.5" customHeight="1">
      <c r="A111" s="29"/>
      <c r="B111" s="30"/>
      <c r="C111" s="31"/>
      <c r="D111" s="31"/>
      <c r="E111" s="174" t="str">
        <f>E7</f>
        <v>Rekonstrukcia objektu Biovetska 36 Nitra - 1.etapa</v>
      </c>
      <c r="F111" s="26"/>
      <c r="G111" s="26"/>
      <c r="H111" s="26"/>
      <c r="I111" s="31"/>
      <c r="J111" s="31"/>
      <c r="K111" s="31"/>
      <c r="L111" s="5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12" customHeight="1">
      <c r="A112" s="29"/>
      <c r="B112" s="30"/>
      <c r="C112" s="26" t="s">
        <v>116</v>
      </c>
      <c r="D112" s="31"/>
      <c r="E112" s="31"/>
      <c r="F112" s="31"/>
      <c r="G112" s="31"/>
      <c r="H112" s="31"/>
      <c r="I112" s="31"/>
      <c r="J112" s="31"/>
      <c r="K112" s="31"/>
      <c r="L112" s="5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6.5" customHeight="1">
      <c r="A113" s="29"/>
      <c r="B113" s="30"/>
      <c r="C113" s="31"/>
      <c r="D113" s="31"/>
      <c r="E113" s="72" t="str">
        <f>E9</f>
        <v>08 - Vonkajšie rozvody NN</v>
      </c>
      <c r="F113" s="31"/>
      <c r="G113" s="31"/>
      <c r="H113" s="31"/>
      <c r="I113" s="31"/>
      <c r="J113" s="31"/>
      <c r="K113" s="31"/>
      <c r="L113" s="5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6.96" customHeight="1">
      <c r="A114" s="29"/>
      <c r="B114" s="30"/>
      <c r="C114" s="31"/>
      <c r="D114" s="31"/>
      <c r="E114" s="31"/>
      <c r="F114" s="31"/>
      <c r="G114" s="31"/>
      <c r="H114" s="31"/>
      <c r="I114" s="31"/>
      <c r="J114" s="31"/>
      <c r="K114" s="31"/>
      <c r="L114" s="5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2" customHeight="1">
      <c r="A115" s="29"/>
      <c r="B115" s="30"/>
      <c r="C115" s="26" t="s">
        <v>17</v>
      </c>
      <c r="D115" s="31"/>
      <c r="E115" s="31"/>
      <c r="F115" s="23" t="str">
        <f>F12</f>
        <v xml:space="preserve">Biovetská </v>
      </c>
      <c r="G115" s="31"/>
      <c r="H115" s="31"/>
      <c r="I115" s="26" t="s">
        <v>19</v>
      </c>
      <c r="J115" s="75" t="str">
        <f>IF(J12="","",J12)</f>
        <v>19. 12. 2022</v>
      </c>
      <c r="K115" s="31"/>
      <c r="L115" s="5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2" customFormat="1" ht="6.96" customHeight="1">
      <c r="A116" s="29"/>
      <c r="B116" s="30"/>
      <c r="C116" s="31"/>
      <c r="D116" s="31"/>
      <c r="E116" s="31"/>
      <c r="F116" s="31"/>
      <c r="G116" s="31"/>
      <c r="H116" s="31"/>
      <c r="I116" s="31"/>
      <c r="J116" s="31"/>
      <c r="K116" s="31"/>
      <c r="L116" s="5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5.65" customHeight="1">
      <c r="A117" s="29"/>
      <c r="B117" s="30"/>
      <c r="C117" s="26" t="s">
        <v>21</v>
      </c>
      <c r="D117" s="31"/>
      <c r="E117" s="31"/>
      <c r="F117" s="23" t="str">
        <f>E15</f>
        <v>Mesto Nitra</v>
      </c>
      <c r="G117" s="31"/>
      <c r="H117" s="31"/>
      <c r="I117" s="26" t="s">
        <v>29</v>
      </c>
      <c r="J117" s="27" t="str">
        <f>E21</f>
        <v xml:space="preserve">SOAR - ING. BÁRTA JIŘÍ </v>
      </c>
      <c r="K117" s="31"/>
      <c r="L117" s="5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15.15" customHeight="1">
      <c r="A118" s="29"/>
      <c r="B118" s="30"/>
      <c r="C118" s="26" t="s">
        <v>25</v>
      </c>
      <c r="D118" s="31"/>
      <c r="E118" s="31"/>
      <c r="F118" s="23" t="str">
        <f>IF(E18="","",E18)</f>
        <v>PP INVEST, s.r.o.</v>
      </c>
      <c r="G118" s="31"/>
      <c r="H118" s="31"/>
      <c r="I118" s="26" t="s">
        <v>32</v>
      </c>
      <c r="J118" s="27" t="str">
        <f>E24</f>
        <v>Ing. Martin Rusnák</v>
      </c>
      <c r="K118" s="31"/>
      <c r="L118" s="5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0.32" customHeight="1">
      <c r="A119" s="29"/>
      <c r="B119" s="30"/>
      <c r="C119" s="31"/>
      <c r="D119" s="31"/>
      <c r="E119" s="31"/>
      <c r="F119" s="31"/>
      <c r="G119" s="31"/>
      <c r="H119" s="31"/>
      <c r="I119" s="31"/>
      <c r="J119" s="31"/>
      <c r="K119" s="31"/>
      <c r="L119" s="5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11" customFormat="1" ht="29.28" customHeight="1">
      <c r="A120" s="191"/>
      <c r="B120" s="192"/>
      <c r="C120" s="193" t="s">
        <v>145</v>
      </c>
      <c r="D120" s="194" t="s">
        <v>60</v>
      </c>
      <c r="E120" s="194" t="s">
        <v>56</v>
      </c>
      <c r="F120" s="194" t="s">
        <v>57</v>
      </c>
      <c r="G120" s="194" t="s">
        <v>146</v>
      </c>
      <c r="H120" s="194" t="s">
        <v>147</v>
      </c>
      <c r="I120" s="194" t="s">
        <v>148</v>
      </c>
      <c r="J120" s="195" t="s">
        <v>120</v>
      </c>
      <c r="K120" s="196" t="s">
        <v>149</v>
      </c>
      <c r="L120" s="197"/>
      <c r="M120" s="96" t="s">
        <v>1</v>
      </c>
      <c r="N120" s="97" t="s">
        <v>39</v>
      </c>
      <c r="O120" s="97" t="s">
        <v>150</v>
      </c>
      <c r="P120" s="97" t="s">
        <v>151</v>
      </c>
      <c r="Q120" s="97" t="s">
        <v>152</v>
      </c>
      <c r="R120" s="97" t="s">
        <v>153</v>
      </c>
      <c r="S120" s="97" t="s">
        <v>154</v>
      </c>
      <c r="T120" s="98" t="s">
        <v>155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29"/>
      <c r="B121" s="30"/>
      <c r="C121" s="103" t="s">
        <v>121</v>
      </c>
      <c r="D121" s="31"/>
      <c r="E121" s="31"/>
      <c r="F121" s="31"/>
      <c r="G121" s="31"/>
      <c r="H121" s="31"/>
      <c r="I121" s="31"/>
      <c r="J121" s="198">
        <f>BK121</f>
        <v>2356.1700000000001</v>
      </c>
      <c r="K121" s="31"/>
      <c r="L121" s="35"/>
      <c r="M121" s="99"/>
      <c r="N121" s="199"/>
      <c r="O121" s="100"/>
      <c r="P121" s="200">
        <f>P122+P147+P149</f>
        <v>0</v>
      </c>
      <c r="Q121" s="100"/>
      <c r="R121" s="200">
        <f>R122+R147+R149</f>
        <v>0</v>
      </c>
      <c r="S121" s="100"/>
      <c r="T121" s="201">
        <f>T122+T147+T149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74</v>
      </c>
      <c r="AU121" s="14" t="s">
        <v>122</v>
      </c>
      <c r="BK121" s="202">
        <f>BK122+BK147+BK149</f>
        <v>2356.1700000000001</v>
      </c>
    </row>
    <row r="122" s="12" customFormat="1" ht="25.92" customHeight="1">
      <c r="A122" s="12"/>
      <c r="B122" s="203"/>
      <c r="C122" s="204"/>
      <c r="D122" s="205" t="s">
        <v>74</v>
      </c>
      <c r="E122" s="206" t="s">
        <v>192</v>
      </c>
      <c r="F122" s="206" t="s">
        <v>951</v>
      </c>
      <c r="G122" s="204"/>
      <c r="H122" s="204"/>
      <c r="I122" s="204"/>
      <c r="J122" s="207">
        <f>BK122</f>
        <v>1570.9699999999998</v>
      </c>
      <c r="K122" s="204"/>
      <c r="L122" s="208"/>
      <c r="M122" s="209"/>
      <c r="N122" s="210"/>
      <c r="O122" s="210"/>
      <c r="P122" s="211">
        <f>P123+P143</f>
        <v>0</v>
      </c>
      <c r="Q122" s="210"/>
      <c r="R122" s="211">
        <f>R123+R143</f>
        <v>0</v>
      </c>
      <c r="S122" s="210"/>
      <c r="T122" s="212">
        <f>T123+T143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176</v>
      </c>
      <c r="AT122" s="214" t="s">
        <v>74</v>
      </c>
      <c r="AU122" s="214" t="s">
        <v>75</v>
      </c>
      <c r="AY122" s="213" t="s">
        <v>158</v>
      </c>
      <c r="BK122" s="215">
        <f>BK123+BK143</f>
        <v>1570.9699999999998</v>
      </c>
    </row>
    <row r="123" s="12" customFormat="1" ht="22.8" customHeight="1">
      <c r="A123" s="12"/>
      <c r="B123" s="203"/>
      <c r="C123" s="204"/>
      <c r="D123" s="205" t="s">
        <v>74</v>
      </c>
      <c r="E123" s="216" t="s">
        <v>952</v>
      </c>
      <c r="F123" s="216" t="s">
        <v>953</v>
      </c>
      <c r="G123" s="204"/>
      <c r="H123" s="204"/>
      <c r="I123" s="204"/>
      <c r="J123" s="217">
        <f>BK123</f>
        <v>982.71999999999991</v>
      </c>
      <c r="K123" s="204"/>
      <c r="L123" s="208"/>
      <c r="M123" s="209"/>
      <c r="N123" s="210"/>
      <c r="O123" s="210"/>
      <c r="P123" s="211">
        <f>SUM(P124:P142)</f>
        <v>0</v>
      </c>
      <c r="Q123" s="210"/>
      <c r="R123" s="211">
        <f>SUM(R124:R142)</f>
        <v>0</v>
      </c>
      <c r="S123" s="210"/>
      <c r="T123" s="212">
        <f>SUM(T124:T142)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176</v>
      </c>
      <c r="AT123" s="214" t="s">
        <v>74</v>
      </c>
      <c r="AU123" s="214" t="s">
        <v>83</v>
      </c>
      <c r="AY123" s="213" t="s">
        <v>158</v>
      </c>
      <c r="BK123" s="215">
        <f>SUM(BK124:BK142)</f>
        <v>982.71999999999991</v>
      </c>
    </row>
    <row r="124" s="2" customFormat="1" ht="24.15" customHeight="1">
      <c r="A124" s="29"/>
      <c r="B124" s="30"/>
      <c r="C124" s="218" t="s">
        <v>83</v>
      </c>
      <c r="D124" s="218" t="s">
        <v>161</v>
      </c>
      <c r="E124" s="219" t="s">
        <v>1387</v>
      </c>
      <c r="F124" s="220" t="s">
        <v>1388</v>
      </c>
      <c r="G124" s="221" t="s">
        <v>170</v>
      </c>
      <c r="H124" s="222">
        <v>4</v>
      </c>
      <c r="I124" s="223">
        <v>7.0999999999999996</v>
      </c>
      <c r="J124" s="223">
        <f>ROUND(I124*H124,2)</f>
        <v>28.399999999999999</v>
      </c>
      <c r="K124" s="224"/>
      <c r="L124" s="35"/>
      <c r="M124" s="225" t="s">
        <v>1</v>
      </c>
      <c r="N124" s="226" t="s">
        <v>41</v>
      </c>
      <c r="O124" s="227">
        <v>0</v>
      </c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229" t="s">
        <v>278</v>
      </c>
      <c r="AT124" s="229" t="s">
        <v>161</v>
      </c>
      <c r="AU124" s="229" t="s">
        <v>166</v>
      </c>
      <c r="AY124" s="14" t="s">
        <v>158</v>
      </c>
      <c r="BE124" s="230">
        <f>IF(N124="základná",J124,0)</f>
        <v>0</v>
      </c>
      <c r="BF124" s="230">
        <f>IF(N124="znížená",J124,0)</f>
        <v>28.399999999999999</v>
      </c>
      <c r="BG124" s="230">
        <f>IF(N124="zákl. prenesená",J124,0)</f>
        <v>0</v>
      </c>
      <c r="BH124" s="230">
        <f>IF(N124="zníž. prenesená",J124,0)</f>
        <v>0</v>
      </c>
      <c r="BI124" s="230">
        <f>IF(N124="nulová",J124,0)</f>
        <v>0</v>
      </c>
      <c r="BJ124" s="14" t="s">
        <v>166</v>
      </c>
      <c r="BK124" s="230">
        <f>ROUND(I124*H124,2)</f>
        <v>28.399999999999999</v>
      </c>
      <c r="BL124" s="14" t="s">
        <v>278</v>
      </c>
      <c r="BM124" s="229" t="s">
        <v>166</v>
      </c>
    </row>
    <row r="125" s="2" customFormat="1" ht="16.5" customHeight="1">
      <c r="A125" s="29"/>
      <c r="B125" s="30"/>
      <c r="C125" s="218" t="s">
        <v>166</v>
      </c>
      <c r="D125" s="218" t="s">
        <v>161</v>
      </c>
      <c r="E125" s="219" t="s">
        <v>1389</v>
      </c>
      <c r="F125" s="220" t="s">
        <v>1390</v>
      </c>
      <c r="G125" s="221" t="s">
        <v>288</v>
      </c>
      <c r="H125" s="222">
        <v>50</v>
      </c>
      <c r="I125" s="223">
        <v>3.8399999999999999</v>
      </c>
      <c r="J125" s="223">
        <f>ROUND(I125*H125,2)</f>
        <v>192</v>
      </c>
      <c r="K125" s="224"/>
      <c r="L125" s="35"/>
      <c r="M125" s="225" t="s">
        <v>1</v>
      </c>
      <c r="N125" s="226" t="s">
        <v>41</v>
      </c>
      <c r="O125" s="227">
        <v>0</v>
      </c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29" t="s">
        <v>278</v>
      </c>
      <c r="AT125" s="229" t="s">
        <v>161</v>
      </c>
      <c r="AU125" s="229" t="s">
        <v>166</v>
      </c>
      <c r="AY125" s="14" t="s">
        <v>158</v>
      </c>
      <c r="BE125" s="230">
        <f>IF(N125="základná",J125,0)</f>
        <v>0</v>
      </c>
      <c r="BF125" s="230">
        <f>IF(N125="znížená",J125,0)</f>
        <v>192</v>
      </c>
      <c r="BG125" s="230">
        <f>IF(N125="zákl. prenesená",J125,0)</f>
        <v>0</v>
      </c>
      <c r="BH125" s="230">
        <f>IF(N125="zníž. prenesená",J125,0)</f>
        <v>0</v>
      </c>
      <c r="BI125" s="230">
        <f>IF(N125="nulová",J125,0)</f>
        <v>0</v>
      </c>
      <c r="BJ125" s="14" t="s">
        <v>166</v>
      </c>
      <c r="BK125" s="230">
        <f>ROUND(I125*H125,2)</f>
        <v>192</v>
      </c>
      <c r="BL125" s="14" t="s">
        <v>278</v>
      </c>
      <c r="BM125" s="229" t="s">
        <v>165</v>
      </c>
    </row>
    <row r="126" s="2" customFormat="1" ht="16.5" customHeight="1">
      <c r="A126" s="29"/>
      <c r="B126" s="30"/>
      <c r="C126" s="231" t="s">
        <v>176</v>
      </c>
      <c r="D126" s="231" t="s">
        <v>192</v>
      </c>
      <c r="E126" s="232" t="s">
        <v>1391</v>
      </c>
      <c r="F126" s="233" t="s">
        <v>1392</v>
      </c>
      <c r="G126" s="234" t="s">
        <v>288</v>
      </c>
      <c r="H126" s="235">
        <v>50</v>
      </c>
      <c r="I126" s="236">
        <v>4.79</v>
      </c>
      <c r="J126" s="236">
        <f>ROUND(I126*H126,2)</f>
        <v>239.5</v>
      </c>
      <c r="K126" s="237"/>
      <c r="L126" s="238"/>
      <c r="M126" s="239" t="s">
        <v>1</v>
      </c>
      <c r="N126" s="240" t="s">
        <v>41</v>
      </c>
      <c r="O126" s="227">
        <v>0</v>
      </c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229" t="s">
        <v>634</v>
      </c>
      <c r="AT126" s="229" t="s">
        <v>192</v>
      </c>
      <c r="AU126" s="229" t="s">
        <v>166</v>
      </c>
      <c r="AY126" s="14" t="s">
        <v>158</v>
      </c>
      <c r="BE126" s="230">
        <f>IF(N126="základná",J126,0)</f>
        <v>0</v>
      </c>
      <c r="BF126" s="230">
        <f>IF(N126="znížená",J126,0)</f>
        <v>239.5</v>
      </c>
      <c r="BG126" s="230">
        <f>IF(N126="zákl. prenesená",J126,0)</f>
        <v>0</v>
      </c>
      <c r="BH126" s="230">
        <f>IF(N126="zníž. prenesená",J126,0)</f>
        <v>0</v>
      </c>
      <c r="BI126" s="230">
        <f>IF(N126="nulová",J126,0)</f>
        <v>0</v>
      </c>
      <c r="BJ126" s="14" t="s">
        <v>166</v>
      </c>
      <c r="BK126" s="230">
        <f>ROUND(I126*H126,2)</f>
        <v>239.5</v>
      </c>
      <c r="BL126" s="14" t="s">
        <v>278</v>
      </c>
      <c r="BM126" s="229" t="s">
        <v>175</v>
      </c>
    </row>
    <row r="127" s="2" customFormat="1" ht="24.15" customHeight="1">
      <c r="A127" s="29"/>
      <c r="B127" s="30"/>
      <c r="C127" s="218" t="s">
        <v>165</v>
      </c>
      <c r="D127" s="218" t="s">
        <v>161</v>
      </c>
      <c r="E127" s="219" t="s">
        <v>1401</v>
      </c>
      <c r="F127" s="220" t="s">
        <v>1402</v>
      </c>
      <c r="G127" s="221" t="s">
        <v>288</v>
      </c>
      <c r="H127" s="222">
        <v>30</v>
      </c>
      <c r="I127" s="223">
        <v>2.5600000000000001</v>
      </c>
      <c r="J127" s="223">
        <f>ROUND(I127*H127,2)</f>
        <v>76.799999999999997</v>
      </c>
      <c r="K127" s="224"/>
      <c r="L127" s="35"/>
      <c r="M127" s="225" t="s">
        <v>1</v>
      </c>
      <c r="N127" s="226" t="s">
        <v>41</v>
      </c>
      <c r="O127" s="227">
        <v>0</v>
      </c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29" t="s">
        <v>278</v>
      </c>
      <c r="AT127" s="229" t="s">
        <v>161</v>
      </c>
      <c r="AU127" s="229" t="s">
        <v>166</v>
      </c>
      <c r="AY127" s="14" t="s">
        <v>158</v>
      </c>
      <c r="BE127" s="230">
        <f>IF(N127="základná",J127,0)</f>
        <v>0</v>
      </c>
      <c r="BF127" s="230">
        <f>IF(N127="znížená",J127,0)</f>
        <v>76.799999999999997</v>
      </c>
      <c r="BG127" s="230">
        <f>IF(N127="zákl. prenesená",J127,0)</f>
        <v>0</v>
      </c>
      <c r="BH127" s="230">
        <f>IF(N127="zníž. prenesená",J127,0)</f>
        <v>0</v>
      </c>
      <c r="BI127" s="230">
        <f>IF(N127="nulová",J127,0)</f>
        <v>0</v>
      </c>
      <c r="BJ127" s="14" t="s">
        <v>166</v>
      </c>
      <c r="BK127" s="230">
        <f>ROUND(I127*H127,2)</f>
        <v>76.799999999999997</v>
      </c>
      <c r="BL127" s="14" t="s">
        <v>278</v>
      </c>
      <c r="BM127" s="229" t="s">
        <v>181</v>
      </c>
    </row>
    <row r="128" s="2" customFormat="1" ht="16.5" customHeight="1">
      <c r="A128" s="29"/>
      <c r="B128" s="30"/>
      <c r="C128" s="231" t="s">
        <v>191</v>
      </c>
      <c r="D128" s="231" t="s">
        <v>192</v>
      </c>
      <c r="E128" s="232" t="s">
        <v>1403</v>
      </c>
      <c r="F128" s="233" t="s">
        <v>1404</v>
      </c>
      <c r="G128" s="234" t="s">
        <v>1058</v>
      </c>
      <c r="H128" s="235">
        <v>30</v>
      </c>
      <c r="I128" s="236">
        <v>2.7000000000000002</v>
      </c>
      <c r="J128" s="236">
        <f>ROUND(I128*H128,2)</f>
        <v>81</v>
      </c>
      <c r="K128" s="237"/>
      <c r="L128" s="238"/>
      <c r="M128" s="239" t="s">
        <v>1</v>
      </c>
      <c r="N128" s="240" t="s">
        <v>41</v>
      </c>
      <c r="O128" s="227">
        <v>0</v>
      </c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229" t="s">
        <v>634</v>
      </c>
      <c r="AT128" s="229" t="s">
        <v>192</v>
      </c>
      <c r="AU128" s="229" t="s">
        <v>166</v>
      </c>
      <c r="AY128" s="14" t="s">
        <v>158</v>
      </c>
      <c r="BE128" s="230">
        <f>IF(N128="základná",J128,0)</f>
        <v>0</v>
      </c>
      <c r="BF128" s="230">
        <f>IF(N128="znížená",J128,0)</f>
        <v>81</v>
      </c>
      <c r="BG128" s="230">
        <f>IF(N128="zákl. prenesená",J128,0)</f>
        <v>0</v>
      </c>
      <c r="BH128" s="230">
        <f>IF(N128="zníž. prenesená",J128,0)</f>
        <v>0</v>
      </c>
      <c r="BI128" s="230">
        <f>IF(N128="nulová",J128,0)</f>
        <v>0</v>
      </c>
      <c r="BJ128" s="14" t="s">
        <v>166</v>
      </c>
      <c r="BK128" s="230">
        <f>ROUND(I128*H128,2)</f>
        <v>81</v>
      </c>
      <c r="BL128" s="14" t="s">
        <v>278</v>
      </c>
      <c r="BM128" s="229" t="s">
        <v>109</v>
      </c>
    </row>
    <row r="129" s="2" customFormat="1" ht="33" customHeight="1">
      <c r="A129" s="29"/>
      <c r="B129" s="30"/>
      <c r="C129" s="218" t="s">
        <v>175</v>
      </c>
      <c r="D129" s="218" t="s">
        <v>161</v>
      </c>
      <c r="E129" s="219" t="s">
        <v>1405</v>
      </c>
      <c r="F129" s="220" t="s">
        <v>1406</v>
      </c>
      <c r="G129" s="221" t="s">
        <v>288</v>
      </c>
      <c r="H129" s="222">
        <v>8</v>
      </c>
      <c r="I129" s="223">
        <v>2.5600000000000001</v>
      </c>
      <c r="J129" s="223">
        <f>ROUND(I129*H129,2)</f>
        <v>20.48</v>
      </c>
      <c r="K129" s="224"/>
      <c r="L129" s="35"/>
      <c r="M129" s="225" t="s">
        <v>1</v>
      </c>
      <c r="N129" s="226" t="s">
        <v>41</v>
      </c>
      <c r="O129" s="227">
        <v>0</v>
      </c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229" t="s">
        <v>278</v>
      </c>
      <c r="AT129" s="229" t="s">
        <v>161</v>
      </c>
      <c r="AU129" s="229" t="s">
        <v>166</v>
      </c>
      <c r="AY129" s="14" t="s">
        <v>158</v>
      </c>
      <c r="BE129" s="230">
        <f>IF(N129="základná",J129,0)</f>
        <v>0</v>
      </c>
      <c r="BF129" s="230">
        <f>IF(N129="znížená",J129,0)</f>
        <v>20.48</v>
      </c>
      <c r="BG129" s="230">
        <f>IF(N129="zákl. prenesená",J129,0)</f>
        <v>0</v>
      </c>
      <c r="BH129" s="230">
        <f>IF(N129="zníž. prenesená",J129,0)</f>
        <v>0</v>
      </c>
      <c r="BI129" s="230">
        <f>IF(N129="nulová",J129,0)</f>
        <v>0</v>
      </c>
      <c r="BJ129" s="14" t="s">
        <v>166</v>
      </c>
      <c r="BK129" s="230">
        <f>ROUND(I129*H129,2)</f>
        <v>20.48</v>
      </c>
      <c r="BL129" s="14" t="s">
        <v>278</v>
      </c>
      <c r="BM129" s="229" t="s">
        <v>186</v>
      </c>
    </row>
    <row r="130" s="2" customFormat="1" ht="37.8" customHeight="1">
      <c r="A130" s="29"/>
      <c r="B130" s="30"/>
      <c r="C130" s="231" t="s">
        <v>199</v>
      </c>
      <c r="D130" s="231" t="s">
        <v>192</v>
      </c>
      <c r="E130" s="232" t="s">
        <v>1407</v>
      </c>
      <c r="F130" s="233" t="s">
        <v>1408</v>
      </c>
      <c r="G130" s="234" t="s">
        <v>1058</v>
      </c>
      <c r="H130" s="235">
        <v>4.7999999999999998</v>
      </c>
      <c r="I130" s="236">
        <v>3.5600000000000001</v>
      </c>
      <c r="J130" s="236">
        <f>ROUND(I130*H130,2)</f>
        <v>17.09</v>
      </c>
      <c r="K130" s="237"/>
      <c r="L130" s="238"/>
      <c r="M130" s="239" t="s">
        <v>1</v>
      </c>
      <c r="N130" s="240" t="s">
        <v>41</v>
      </c>
      <c r="O130" s="227">
        <v>0</v>
      </c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29" t="s">
        <v>634</v>
      </c>
      <c r="AT130" s="229" t="s">
        <v>192</v>
      </c>
      <c r="AU130" s="229" t="s">
        <v>166</v>
      </c>
      <c r="AY130" s="14" t="s">
        <v>158</v>
      </c>
      <c r="BE130" s="230">
        <f>IF(N130="základná",J130,0)</f>
        <v>0</v>
      </c>
      <c r="BF130" s="230">
        <f>IF(N130="znížená",J130,0)</f>
        <v>17.09</v>
      </c>
      <c r="BG130" s="230">
        <f>IF(N130="zákl. prenesená",J130,0)</f>
        <v>0</v>
      </c>
      <c r="BH130" s="230">
        <f>IF(N130="zníž. prenesená",J130,0)</f>
        <v>0</v>
      </c>
      <c r="BI130" s="230">
        <f>IF(N130="nulová",J130,0)</f>
        <v>0</v>
      </c>
      <c r="BJ130" s="14" t="s">
        <v>166</v>
      </c>
      <c r="BK130" s="230">
        <f>ROUND(I130*H130,2)</f>
        <v>17.09</v>
      </c>
      <c r="BL130" s="14" t="s">
        <v>278</v>
      </c>
      <c r="BM130" s="229" t="s">
        <v>190</v>
      </c>
    </row>
    <row r="131" s="2" customFormat="1" ht="16.5" customHeight="1">
      <c r="A131" s="29"/>
      <c r="B131" s="30"/>
      <c r="C131" s="218" t="s">
        <v>181</v>
      </c>
      <c r="D131" s="218" t="s">
        <v>161</v>
      </c>
      <c r="E131" s="219" t="s">
        <v>1409</v>
      </c>
      <c r="F131" s="220" t="s">
        <v>1410</v>
      </c>
      <c r="G131" s="221" t="s">
        <v>170</v>
      </c>
      <c r="H131" s="222">
        <v>2</v>
      </c>
      <c r="I131" s="223">
        <v>3.6200000000000001</v>
      </c>
      <c r="J131" s="223">
        <f>ROUND(I131*H131,2)</f>
        <v>7.2400000000000002</v>
      </c>
      <c r="K131" s="224"/>
      <c r="L131" s="35"/>
      <c r="M131" s="225" t="s">
        <v>1</v>
      </c>
      <c r="N131" s="226" t="s">
        <v>41</v>
      </c>
      <c r="O131" s="227">
        <v>0</v>
      </c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229" t="s">
        <v>278</v>
      </c>
      <c r="AT131" s="229" t="s">
        <v>161</v>
      </c>
      <c r="AU131" s="229" t="s">
        <v>166</v>
      </c>
      <c r="AY131" s="14" t="s">
        <v>158</v>
      </c>
      <c r="BE131" s="230">
        <f>IF(N131="základná",J131,0)</f>
        <v>0</v>
      </c>
      <c r="BF131" s="230">
        <f>IF(N131="znížená",J131,0)</f>
        <v>7.2400000000000002</v>
      </c>
      <c r="BG131" s="230">
        <f>IF(N131="zákl. prenesená",J131,0)</f>
        <v>0</v>
      </c>
      <c r="BH131" s="230">
        <f>IF(N131="zníž. prenesená",J131,0)</f>
        <v>0</v>
      </c>
      <c r="BI131" s="230">
        <f>IF(N131="nulová",J131,0)</f>
        <v>0</v>
      </c>
      <c r="BJ131" s="14" t="s">
        <v>166</v>
      </c>
      <c r="BK131" s="230">
        <f>ROUND(I131*H131,2)</f>
        <v>7.2400000000000002</v>
      </c>
      <c r="BL131" s="14" t="s">
        <v>278</v>
      </c>
      <c r="BM131" s="229" t="s">
        <v>195</v>
      </c>
    </row>
    <row r="132" s="2" customFormat="1" ht="24.15" customHeight="1">
      <c r="A132" s="29"/>
      <c r="B132" s="30"/>
      <c r="C132" s="231" t="s">
        <v>205</v>
      </c>
      <c r="D132" s="231" t="s">
        <v>192</v>
      </c>
      <c r="E132" s="232" t="s">
        <v>1411</v>
      </c>
      <c r="F132" s="233" t="s">
        <v>1412</v>
      </c>
      <c r="G132" s="234" t="s">
        <v>170</v>
      </c>
      <c r="H132" s="235">
        <v>2</v>
      </c>
      <c r="I132" s="236">
        <v>1.3200000000000001</v>
      </c>
      <c r="J132" s="236">
        <f>ROUND(I132*H132,2)</f>
        <v>2.6400000000000001</v>
      </c>
      <c r="K132" s="237"/>
      <c r="L132" s="238"/>
      <c r="M132" s="239" t="s">
        <v>1</v>
      </c>
      <c r="N132" s="240" t="s">
        <v>41</v>
      </c>
      <c r="O132" s="227">
        <v>0</v>
      </c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29" t="s">
        <v>634</v>
      </c>
      <c r="AT132" s="229" t="s">
        <v>192</v>
      </c>
      <c r="AU132" s="229" t="s">
        <v>166</v>
      </c>
      <c r="AY132" s="14" t="s">
        <v>158</v>
      </c>
      <c r="BE132" s="230">
        <f>IF(N132="základná",J132,0)</f>
        <v>0</v>
      </c>
      <c r="BF132" s="230">
        <f>IF(N132="znížená",J132,0)</f>
        <v>2.6400000000000001</v>
      </c>
      <c r="BG132" s="230">
        <f>IF(N132="zákl. prenesená",J132,0)</f>
        <v>0</v>
      </c>
      <c r="BH132" s="230">
        <f>IF(N132="zníž. prenesená",J132,0)</f>
        <v>0</v>
      </c>
      <c r="BI132" s="230">
        <f>IF(N132="nulová",J132,0)</f>
        <v>0</v>
      </c>
      <c r="BJ132" s="14" t="s">
        <v>166</v>
      </c>
      <c r="BK132" s="230">
        <f>ROUND(I132*H132,2)</f>
        <v>2.6400000000000001</v>
      </c>
      <c r="BL132" s="14" t="s">
        <v>278</v>
      </c>
      <c r="BM132" s="229" t="s">
        <v>198</v>
      </c>
    </row>
    <row r="133" s="2" customFormat="1" ht="16.5" customHeight="1">
      <c r="A133" s="29"/>
      <c r="B133" s="30"/>
      <c r="C133" s="218" t="s">
        <v>109</v>
      </c>
      <c r="D133" s="218" t="s">
        <v>161</v>
      </c>
      <c r="E133" s="219" t="s">
        <v>1413</v>
      </c>
      <c r="F133" s="220" t="s">
        <v>1414</v>
      </c>
      <c r="G133" s="221" t="s">
        <v>170</v>
      </c>
      <c r="H133" s="222">
        <v>8</v>
      </c>
      <c r="I133" s="223">
        <v>2.5299999999999998</v>
      </c>
      <c r="J133" s="223">
        <f>ROUND(I133*H133,2)</f>
        <v>20.239999999999998</v>
      </c>
      <c r="K133" s="224"/>
      <c r="L133" s="35"/>
      <c r="M133" s="225" t="s">
        <v>1</v>
      </c>
      <c r="N133" s="226" t="s">
        <v>41</v>
      </c>
      <c r="O133" s="227">
        <v>0</v>
      </c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29" t="s">
        <v>278</v>
      </c>
      <c r="AT133" s="229" t="s">
        <v>161</v>
      </c>
      <c r="AU133" s="229" t="s">
        <v>166</v>
      </c>
      <c r="AY133" s="14" t="s">
        <v>158</v>
      </c>
      <c r="BE133" s="230">
        <f>IF(N133="základná",J133,0)</f>
        <v>0</v>
      </c>
      <c r="BF133" s="230">
        <f>IF(N133="znížená",J133,0)</f>
        <v>20.239999999999998</v>
      </c>
      <c r="BG133" s="230">
        <f>IF(N133="zákl. prenesená",J133,0)</f>
        <v>0</v>
      </c>
      <c r="BH133" s="230">
        <f>IF(N133="zníž. prenesená",J133,0)</f>
        <v>0</v>
      </c>
      <c r="BI133" s="230">
        <f>IF(N133="nulová",J133,0)</f>
        <v>0</v>
      </c>
      <c r="BJ133" s="14" t="s">
        <v>166</v>
      </c>
      <c r="BK133" s="230">
        <f>ROUND(I133*H133,2)</f>
        <v>20.239999999999998</v>
      </c>
      <c r="BL133" s="14" t="s">
        <v>278</v>
      </c>
      <c r="BM133" s="229" t="s">
        <v>7</v>
      </c>
    </row>
    <row r="134" s="2" customFormat="1" ht="16.5" customHeight="1">
      <c r="A134" s="29"/>
      <c r="B134" s="30"/>
      <c r="C134" s="231" t="s">
        <v>112</v>
      </c>
      <c r="D134" s="231" t="s">
        <v>192</v>
      </c>
      <c r="E134" s="232" t="s">
        <v>1415</v>
      </c>
      <c r="F134" s="233" t="s">
        <v>1416</v>
      </c>
      <c r="G134" s="234" t="s">
        <v>170</v>
      </c>
      <c r="H134" s="235">
        <v>8</v>
      </c>
      <c r="I134" s="236">
        <v>1.44</v>
      </c>
      <c r="J134" s="236">
        <f>ROUND(I134*H134,2)</f>
        <v>11.52</v>
      </c>
      <c r="K134" s="237"/>
      <c r="L134" s="238"/>
      <c r="M134" s="239" t="s">
        <v>1</v>
      </c>
      <c r="N134" s="240" t="s">
        <v>41</v>
      </c>
      <c r="O134" s="227">
        <v>0</v>
      </c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229" t="s">
        <v>634</v>
      </c>
      <c r="AT134" s="229" t="s">
        <v>192</v>
      </c>
      <c r="AU134" s="229" t="s">
        <v>166</v>
      </c>
      <c r="AY134" s="14" t="s">
        <v>158</v>
      </c>
      <c r="BE134" s="230">
        <f>IF(N134="základná",J134,0)</f>
        <v>0</v>
      </c>
      <c r="BF134" s="230">
        <f>IF(N134="znížená",J134,0)</f>
        <v>11.52</v>
      </c>
      <c r="BG134" s="230">
        <f>IF(N134="zákl. prenesená",J134,0)</f>
        <v>0</v>
      </c>
      <c r="BH134" s="230">
        <f>IF(N134="zníž. prenesená",J134,0)</f>
        <v>0</v>
      </c>
      <c r="BI134" s="230">
        <f>IF(N134="nulová",J134,0)</f>
        <v>0</v>
      </c>
      <c r="BJ134" s="14" t="s">
        <v>166</v>
      </c>
      <c r="BK134" s="230">
        <f>ROUND(I134*H134,2)</f>
        <v>11.52</v>
      </c>
      <c r="BL134" s="14" t="s">
        <v>278</v>
      </c>
      <c r="BM134" s="229" t="s">
        <v>204</v>
      </c>
    </row>
    <row r="135" s="2" customFormat="1" ht="16.5" customHeight="1">
      <c r="A135" s="29"/>
      <c r="B135" s="30"/>
      <c r="C135" s="218" t="s">
        <v>186</v>
      </c>
      <c r="D135" s="218" t="s">
        <v>161</v>
      </c>
      <c r="E135" s="219" t="s">
        <v>1417</v>
      </c>
      <c r="F135" s="220" t="s">
        <v>1418</v>
      </c>
      <c r="G135" s="221" t="s">
        <v>170</v>
      </c>
      <c r="H135" s="222">
        <v>4</v>
      </c>
      <c r="I135" s="223">
        <v>2.5299999999999998</v>
      </c>
      <c r="J135" s="223">
        <f>ROUND(I135*H135,2)</f>
        <v>10.119999999999999</v>
      </c>
      <c r="K135" s="224"/>
      <c r="L135" s="35"/>
      <c r="M135" s="225" t="s">
        <v>1</v>
      </c>
      <c r="N135" s="226" t="s">
        <v>41</v>
      </c>
      <c r="O135" s="227">
        <v>0</v>
      </c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29" t="s">
        <v>278</v>
      </c>
      <c r="AT135" s="229" t="s">
        <v>161</v>
      </c>
      <c r="AU135" s="229" t="s">
        <v>166</v>
      </c>
      <c r="AY135" s="14" t="s">
        <v>158</v>
      </c>
      <c r="BE135" s="230">
        <f>IF(N135="základná",J135,0)</f>
        <v>0</v>
      </c>
      <c r="BF135" s="230">
        <f>IF(N135="znížená",J135,0)</f>
        <v>10.119999999999999</v>
      </c>
      <c r="BG135" s="230">
        <f>IF(N135="zákl. prenesená",J135,0)</f>
        <v>0</v>
      </c>
      <c r="BH135" s="230">
        <f>IF(N135="zníž. prenesená",J135,0)</f>
        <v>0</v>
      </c>
      <c r="BI135" s="230">
        <f>IF(N135="nulová",J135,0)</f>
        <v>0</v>
      </c>
      <c r="BJ135" s="14" t="s">
        <v>166</v>
      </c>
      <c r="BK135" s="230">
        <f>ROUND(I135*H135,2)</f>
        <v>10.119999999999999</v>
      </c>
      <c r="BL135" s="14" t="s">
        <v>278</v>
      </c>
      <c r="BM135" s="229" t="s">
        <v>208</v>
      </c>
    </row>
    <row r="136" s="2" customFormat="1" ht="16.5" customHeight="1">
      <c r="A136" s="29"/>
      <c r="B136" s="30"/>
      <c r="C136" s="231" t="s">
        <v>219</v>
      </c>
      <c r="D136" s="231" t="s">
        <v>192</v>
      </c>
      <c r="E136" s="232" t="s">
        <v>1419</v>
      </c>
      <c r="F136" s="233" t="s">
        <v>1420</v>
      </c>
      <c r="G136" s="234" t="s">
        <v>170</v>
      </c>
      <c r="H136" s="235">
        <v>4</v>
      </c>
      <c r="I136" s="236">
        <v>0.95999999999999996</v>
      </c>
      <c r="J136" s="236">
        <f>ROUND(I136*H136,2)</f>
        <v>3.8399999999999999</v>
      </c>
      <c r="K136" s="237"/>
      <c r="L136" s="238"/>
      <c r="M136" s="239" t="s">
        <v>1</v>
      </c>
      <c r="N136" s="240" t="s">
        <v>41</v>
      </c>
      <c r="O136" s="227">
        <v>0</v>
      </c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229" t="s">
        <v>634</v>
      </c>
      <c r="AT136" s="229" t="s">
        <v>192</v>
      </c>
      <c r="AU136" s="229" t="s">
        <v>166</v>
      </c>
      <c r="AY136" s="14" t="s">
        <v>158</v>
      </c>
      <c r="BE136" s="230">
        <f>IF(N136="základná",J136,0)</f>
        <v>0</v>
      </c>
      <c r="BF136" s="230">
        <f>IF(N136="znížená",J136,0)</f>
        <v>3.8399999999999999</v>
      </c>
      <c r="BG136" s="230">
        <f>IF(N136="zákl. prenesená",J136,0)</f>
        <v>0</v>
      </c>
      <c r="BH136" s="230">
        <f>IF(N136="zníž. prenesená",J136,0)</f>
        <v>0</v>
      </c>
      <c r="BI136" s="230">
        <f>IF(N136="nulová",J136,0)</f>
        <v>0</v>
      </c>
      <c r="BJ136" s="14" t="s">
        <v>166</v>
      </c>
      <c r="BK136" s="230">
        <f>ROUND(I136*H136,2)</f>
        <v>3.8399999999999999</v>
      </c>
      <c r="BL136" s="14" t="s">
        <v>278</v>
      </c>
      <c r="BM136" s="229" t="s">
        <v>212</v>
      </c>
    </row>
    <row r="137" s="2" customFormat="1" ht="21.75" customHeight="1">
      <c r="A137" s="29"/>
      <c r="B137" s="30"/>
      <c r="C137" s="218" t="s">
        <v>190</v>
      </c>
      <c r="D137" s="218" t="s">
        <v>161</v>
      </c>
      <c r="E137" s="219" t="s">
        <v>1474</v>
      </c>
      <c r="F137" s="220" t="s">
        <v>1475</v>
      </c>
      <c r="G137" s="221" t="s">
        <v>288</v>
      </c>
      <c r="H137" s="222">
        <v>20</v>
      </c>
      <c r="I137" s="223">
        <v>1.1799999999999999</v>
      </c>
      <c r="J137" s="223">
        <f>ROUND(I137*H137,2)</f>
        <v>23.600000000000001</v>
      </c>
      <c r="K137" s="224"/>
      <c r="L137" s="35"/>
      <c r="M137" s="225" t="s">
        <v>1</v>
      </c>
      <c r="N137" s="226" t="s">
        <v>41</v>
      </c>
      <c r="O137" s="227">
        <v>0</v>
      </c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229" t="s">
        <v>278</v>
      </c>
      <c r="AT137" s="229" t="s">
        <v>161</v>
      </c>
      <c r="AU137" s="229" t="s">
        <v>166</v>
      </c>
      <c r="AY137" s="14" t="s">
        <v>158</v>
      </c>
      <c r="BE137" s="230">
        <f>IF(N137="základná",J137,0)</f>
        <v>0</v>
      </c>
      <c r="BF137" s="230">
        <f>IF(N137="znížená",J137,0)</f>
        <v>23.600000000000001</v>
      </c>
      <c r="BG137" s="230">
        <f>IF(N137="zákl. prenesená",J137,0)</f>
        <v>0</v>
      </c>
      <c r="BH137" s="230">
        <f>IF(N137="zníž. prenesená",J137,0)</f>
        <v>0</v>
      </c>
      <c r="BI137" s="230">
        <f>IF(N137="nulová",J137,0)</f>
        <v>0</v>
      </c>
      <c r="BJ137" s="14" t="s">
        <v>166</v>
      </c>
      <c r="BK137" s="230">
        <f>ROUND(I137*H137,2)</f>
        <v>23.600000000000001</v>
      </c>
      <c r="BL137" s="14" t="s">
        <v>278</v>
      </c>
      <c r="BM137" s="229" t="s">
        <v>215</v>
      </c>
    </row>
    <row r="138" s="2" customFormat="1" ht="16.5" customHeight="1">
      <c r="A138" s="29"/>
      <c r="B138" s="30"/>
      <c r="C138" s="231" t="s">
        <v>226</v>
      </c>
      <c r="D138" s="231" t="s">
        <v>192</v>
      </c>
      <c r="E138" s="232" t="s">
        <v>1075</v>
      </c>
      <c r="F138" s="233" t="s">
        <v>1076</v>
      </c>
      <c r="G138" s="234" t="s">
        <v>288</v>
      </c>
      <c r="H138" s="235">
        <v>20</v>
      </c>
      <c r="I138" s="236">
        <v>1.3200000000000001</v>
      </c>
      <c r="J138" s="236">
        <f>ROUND(I138*H138,2)</f>
        <v>26.399999999999999</v>
      </c>
      <c r="K138" s="237"/>
      <c r="L138" s="238"/>
      <c r="M138" s="239" t="s">
        <v>1</v>
      </c>
      <c r="N138" s="240" t="s">
        <v>41</v>
      </c>
      <c r="O138" s="227">
        <v>0</v>
      </c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29" t="s">
        <v>634</v>
      </c>
      <c r="AT138" s="229" t="s">
        <v>192</v>
      </c>
      <c r="AU138" s="229" t="s">
        <v>166</v>
      </c>
      <c r="AY138" s="14" t="s">
        <v>158</v>
      </c>
      <c r="BE138" s="230">
        <f>IF(N138="základná",J138,0)</f>
        <v>0</v>
      </c>
      <c r="BF138" s="230">
        <f>IF(N138="znížená",J138,0)</f>
        <v>26.399999999999999</v>
      </c>
      <c r="BG138" s="230">
        <f>IF(N138="zákl. prenesená",J138,0)</f>
        <v>0</v>
      </c>
      <c r="BH138" s="230">
        <f>IF(N138="zníž. prenesená",J138,0)</f>
        <v>0</v>
      </c>
      <c r="BI138" s="230">
        <f>IF(N138="nulová",J138,0)</f>
        <v>0</v>
      </c>
      <c r="BJ138" s="14" t="s">
        <v>166</v>
      </c>
      <c r="BK138" s="230">
        <f>ROUND(I138*H138,2)</f>
        <v>26.399999999999999</v>
      </c>
      <c r="BL138" s="14" t="s">
        <v>278</v>
      </c>
      <c r="BM138" s="229" t="s">
        <v>218</v>
      </c>
    </row>
    <row r="139" s="2" customFormat="1" ht="21.75" customHeight="1">
      <c r="A139" s="29"/>
      <c r="B139" s="30"/>
      <c r="C139" s="218" t="s">
        <v>195</v>
      </c>
      <c r="D139" s="218" t="s">
        <v>161</v>
      </c>
      <c r="E139" s="219" t="s">
        <v>1424</v>
      </c>
      <c r="F139" s="220" t="s">
        <v>1425</v>
      </c>
      <c r="G139" s="221" t="s">
        <v>288</v>
      </c>
      <c r="H139" s="222">
        <v>35</v>
      </c>
      <c r="I139" s="223">
        <v>1.6200000000000001</v>
      </c>
      <c r="J139" s="223">
        <f>ROUND(I139*H139,2)</f>
        <v>56.700000000000003</v>
      </c>
      <c r="K139" s="224"/>
      <c r="L139" s="35"/>
      <c r="M139" s="225" t="s">
        <v>1</v>
      </c>
      <c r="N139" s="226" t="s">
        <v>41</v>
      </c>
      <c r="O139" s="227">
        <v>0</v>
      </c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229" t="s">
        <v>278</v>
      </c>
      <c r="AT139" s="229" t="s">
        <v>161</v>
      </c>
      <c r="AU139" s="229" t="s">
        <v>166</v>
      </c>
      <c r="AY139" s="14" t="s">
        <v>158</v>
      </c>
      <c r="BE139" s="230">
        <f>IF(N139="základná",J139,0)</f>
        <v>0</v>
      </c>
      <c r="BF139" s="230">
        <f>IF(N139="znížená",J139,0)</f>
        <v>56.700000000000003</v>
      </c>
      <c r="BG139" s="230">
        <f>IF(N139="zákl. prenesená",J139,0)</f>
        <v>0</v>
      </c>
      <c r="BH139" s="230">
        <f>IF(N139="zníž. prenesená",J139,0)</f>
        <v>0</v>
      </c>
      <c r="BI139" s="230">
        <f>IF(N139="nulová",J139,0)</f>
        <v>0</v>
      </c>
      <c r="BJ139" s="14" t="s">
        <v>166</v>
      </c>
      <c r="BK139" s="230">
        <f>ROUND(I139*H139,2)</f>
        <v>56.700000000000003</v>
      </c>
      <c r="BL139" s="14" t="s">
        <v>278</v>
      </c>
      <c r="BM139" s="229" t="s">
        <v>222</v>
      </c>
    </row>
    <row r="140" s="2" customFormat="1" ht="16.5" customHeight="1">
      <c r="A140" s="29"/>
      <c r="B140" s="30"/>
      <c r="C140" s="231" t="s">
        <v>233</v>
      </c>
      <c r="D140" s="231" t="s">
        <v>192</v>
      </c>
      <c r="E140" s="232" t="s">
        <v>1426</v>
      </c>
      <c r="F140" s="233" t="s">
        <v>1427</v>
      </c>
      <c r="G140" s="234" t="s">
        <v>288</v>
      </c>
      <c r="H140" s="235">
        <v>35</v>
      </c>
      <c r="I140" s="236">
        <v>3.2400000000000002</v>
      </c>
      <c r="J140" s="236">
        <f>ROUND(I140*H140,2)</f>
        <v>113.40000000000001</v>
      </c>
      <c r="K140" s="237"/>
      <c r="L140" s="238"/>
      <c r="M140" s="239" t="s">
        <v>1</v>
      </c>
      <c r="N140" s="240" t="s">
        <v>41</v>
      </c>
      <c r="O140" s="227">
        <v>0</v>
      </c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29" t="s">
        <v>634</v>
      </c>
      <c r="AT140" s="229" t="s">
        <v>192</v>
      </c>
      <c r="AU140" s="229" t="s">
        <v>166</v>
      </c>
      <c r="AY140" s="14" t="s">
        <v>158</v>
      </c>
      <c r="BE140" s="230">
        <f>IF(N140="základná",J140,0)</f>
        <v>0</v>
      </c>
      <c r="BF140" s="230">
        <f>IF(N140="znížená",J140,0)</f>
        <v>113.40000000000001</v>
      </c>
      <c r="BG140" s="230">
        <f>IF(N140="zákl. prenesená",J140,0)</f>
        <v>0</v>
      </c>
      <c r="BH140" s="230">
        <f>IF(N140="zníž. prenesená",J140,0)</f>
        <v>0</v>
      </c>
      <c r="BI140" s="230">
        <f>IF(N140="nulová",J140,0)</f>
        <v>0</v>
      </c>
      <c r="BJ140" s="14" t="s">
        <v>166</v>
      </c>
      <c r="BK140" s="230">
        <f>ROUND(I140*H140,2)</f>
        <v>113.40000000000001</v>
      </c>
      <c r="BL140" s="14" t="s">
        <v>278</v>
      </c>
      <c r="BM140" s="229" t="s">
        <v>225</v>
      </c>
    </row>
    <row r="141" s="2" customFormat="1" ht="24.15" customHeight="1">
      <c r="A141" s="29"/>
      <c r="B141" s="30"/>
      <c r="C141" s="218" t="s">
        <v>198</v>
      </c>
      <c r="D141" s="218" t="s">
        <v>161</v>
      </c>
      <c r="E141" s="219" t="s">
        <v>1438</v>
      </c>
      <c r="F141" s="220" t="s">
        <v>1439</v>
      </c>
      <c r="G141" s="221" t="s">
        <v>288</v>
      </c>
      <c r="H141" s="222">
        <v>25</v>
      </c>
      <c r="I141" s="223">
        <v>0.69999999999999996</v>
      </c>
      <c r="J141" s="223">
        <f>ROUND(I141*H141,2)</f>
        <v>17.5</v>
      </c>
      <c r="K141" s="224"/>
      <c r="L141" s="35"/>
      <c r="M141" s="225" t="s">
        <v>1</v>
      </c>
      <c r="N141" s="226" t="s">
        <v>41</v>
      </c>
      <c r="O141" s="227">
        <v>0</v>
      </c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229" t="s">
        <v>278</v>
      </c>
      <c r="AT141" s="229" t="s">
        <v>161</v>
      </c>
      <c r="AU141" s="229" t="s">
        <v>166</v>
      </c>
      <c r="AY141" s="14" t="s">
        <v>158</v>
      </c>
      <c r="BE141" s="230">
        <f>IF(N141="základná",J141,0)</f>
        <v>0</v>
      </c>
      <c r="BF141" s="230">
        <f>IF(N141="znížená",J141,0)</f>
        <v>17.5</v>
      </c>
      <c r="BG141" s="230">
        <f>IF(N141="zákl. prenesená",J141,0)</f>
        <v>0</v>
      </c>
      <c r="BH141" s="230">
        <f>IF(N141="zníž. prenesená",J141,0)</f>
        <v>0</v>
      </c>
      <c r="BI141" s="230">
        <f>IF(N141="nulová",J141,0)</f>
        <v>0</v>
      </c>
      <c r="BJ141" s="14" t="s">
        <v>166</v>
      </c>
      <c r="BK141" s="230">
        <f>ROUND(I141*H141,2)</f>
        <v>17.5</v>
      </c>
      <c r="BL141" s="14" t="s">
        <v>278</v>
      </c>
      <c r="BM141" s="229" t="s">
        <v>229</v>
      </c>
    </row>
    <row r="142" s="2" customFormat="1" ht="16.5" customHeight="1">
      <c r="A142" s="29"/>
      <c r="B142" s="30"/>
      <c r="C142" s="231" t="s">
        <v>240</v>
      </c>
      <c r="D142" s="231" t="s">
        <v>192</v>
      </c>
      <c r="E142" s="232" t="s">
        <v>1440</v>
      </c>
      <c r="F142" s="233" t="s">
        <v>1441</v>
      </c>
      <c r="G142" s="234" t="s">
        <v>288</v>
      </c>
      <c r="H142" s="235">
        <v>25</v>
      </c>
      <c r="I142" s="236">
        <v>1.3700000000000001</v>
      </c>
      <c r="J142" s="236">
        <f>ROUND(I142*H142,2)</f>
        <v>34.25</v>
      </c>
      <c r="K142" s="237"/>
      <c r="L142" s="238"/>
      <c r="M142" s="239" t="s">
        <v>1</v>
      </c>
      <c r="N142" s="240" t="s">
        <v>41</v>
      </c>
      <c r="O142" s="227">
        <v>0</v>
      </c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229" t="s">
        <v>634</v>
      </c>
      <c r="AT142" s="229" t="s">
        <v>192</v>
      </c>
      <c r="AU142" s="229" t="s">
        <v>166</v>
      </c>
      <c r="AY142" s="14" t="s">
        <v>158</v>
      </c>
      <c r="BE142" s="230">
        <f>IF(N142="základná",J142,0)</f>
        <v>0</v>
      </c>
      <c r="BF142" s="230">
        <f>IF(N142="znížená",J142,0)</f>
        <v>34.25</v>
      </c>
      <c r="BG142" s="230">
        <f>IF(N142="zákl. prenesená",J142,0)</f>
        <v>0</v>
      </c>
      <c r="BH142" s="230">
        <f>IF(N142="zníž. prenesená",J142,0)</f>
        <v>0</v>
      </c>
      <c r="BI142" s="230">
        <f>IF(N142="nulová",J142,0)</f>
        <v>0</v>
      </c>
      <c r="BJ142" s="14" t="s">
        <v>166</v>
      </c>
      <c r="BK142" s="230">
        <f>ROUND(I142*H142,2)</f>
        <v>34.25</v>
      </c>
      <c r="BL142" s="14" t="s">
        <v>278</v>
      </c>
      <c r="BM142" s="229" t="s">
        <v>232</v>
      </c>
    </row>
    <row r="143" s="12" customFormat="1" ht="22.8" customHeight="1">
      <c r="A143" s="12"/>
      <c r="B143" s="203"/>
      <c r="C143" s="204"/>
      <c r="D143" s="205" t="s">
        <v>74</v>
      </c>
      <c r="E143" s="216" t="s">
        <v>1442</v>
      </c>
      <c r="F143" s="216" t="s">
        <v>1443</v>
      </c>
      <c r="G143" s="204"/>
      <c r="H143" s="204"/>
      <c r="I143" s="204"/>
      <c r="J143" s="217">
        <f>BK143</f>
        <v>588.25</v>
      </c>
      <c r="K143" s="204"/>
      <c r="L143" s="208"/>
      <c r="M143" s="209"/>
      <c r="N143" s="210"/>
      <c r="O143" s="210"/>
      <c r="P143" s="211">
        <f>SUM(P144:P146)</f>
        <v>0</v>
      </c>
      <c r="Q143" s="210"/>
      <c r="R143" s="211">
        <f>SUM(R144:R146)</f>
        <v>0</v>
      </c>
      <c r="S143" s="210"/>
      <c r="T143" s="212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3" t="s">
        <v>176</v>
      </c>
      <c r="AT143" s="214" t="s">
        <v>74</v>
      </c>
      <c r="AU143" s="214" t="s">
        <v>83</v>
      </c>
      <c r="AY143" s="213" t="s">
        <v>158</v>
      </c>
      <c r="BK143" s="215">
        <f>SUM(BK144:BK146)</f>
        <v>588.25</v>
      </c>
    </row>
    <row r="144" s="2" customFormat="1" ht="24.15" customHeight="1">
      <c r="A144" s="29"/>
      <c r="B144" s="30"/>
      <c r="C144" s="218" t="s">
        <v>7</v>
      </c>
      <c r="D144" s="218" t="s">
        <v>161</v>
      </c>
      <c r="E144" s="219" t="s">
        <v>1154</v>
      </c>
      <c r="F144" s="220" t="s">
        <v>1155</v>
      </c>
      <c r="G144" s="221" t="s">
        <v>1156</v>
      </c>
      <c r="H144" s="222">
        <v>0.29999999999999999</v>
      </c>
      <c r="I144" s="223">
        <v>500</v>
      </c>
      <c r="J144" s="223">
        <f>ROUND(I144*H144,2)</f>
        <v>150</v>
      </c>
      <c r="K144" s="224"/>
      <c r="L144" s="35"/>
      <c r="M144" s="225" t="s">
        <v>1</v>
      </c>
      <c r="N144" s="226" t="s">
        <v>41</v>
      </c>
      <c r="O144" s="227">
        <v>0</v>
      </c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229" t="s">
        <v>278</v>
      </c>
      <c r="AT144" s="229" t="s">
        <v>161</v>
      </c>
      <c r="AU144" s="229" t="s">
        <v>166</v>
      </c>
      <c r="AY144" s="14" t="s">
        <v>158</v>
      </c>
      <c r="BE144" s="230">
        <f>IF(N144="základná",J144,0)</f>
        <v>0</v>
      </c>
      <c r="BF144" s="230">
        <f>IF(N144="znížená",J144,0)</f>
        <v>150</v>
      </c>
      <c r="BG144" s="230">
        <f>IF(N144="zákl. prenesená",J144,0)</f>
        <v>0</v>
      </c>
      <c r="BH144" s="230">
        <f>IF(N144="zníž. prenesená",J144,0)</f>
        <v>0</v>
      </c>
      <c r="BI144" s="230">
        <f>IF(N144="nulová",J144,0)</f>
        <v>0</v>
      </c>
      <c r="BJ144" s="14" t="s">
        <v>166</v>
      </c>
      <c r="BK144" s="230">
        <f>ROUND(I144*H144,2)</f>
        <v>150</v>
      </c>
      <c r="BL144" s="14" t="s">
        <v>278</v>
      </c>
      <c r="BM144" s="229" t="s">
        <v>236</v>
      </c>
    </row>
    <row r="145" s="2" customFormat="1" ht="24.15" customHeight="1">
      <c r="A145" s="29"/>
      <c r="B145" s="30"/>
      <c r="C145" s="218" t="s">
        <v>247</v>
      </c>
      <c r="D145" s="218" t="s">
        <v>161</v>
      </c>
      <c r="E145" s="219" t="s">
        <v>1157</v>
      </c>
      <c r="F145" s="220" t="s">
        <v>1158</v>
      </c>
      <c r="G145" s="221" t="s">
        <v>288</v>
      </c>
      <c r="H145" s="222">
        <v>25</v>
      </c>
      <c r="I145" s="223">
        <v>14.44</v>
      </c>
      <c r="J145" s="223">
        <f>ROUND(I145*H145,2)</f>
        <v>361</v>
      </c>
      <c r="K145" s="224"/>
      <c r="L145" s="35"/>
      <c r="M145" s="225" t="s">
        <v>1</v>
      </c>
      <c r="N145" s="226" t="s">
        <v>41</v>
      </c>
      <c r="O145" s="227">
        <v>0</v>
      </c>
      <c r="P145" s="227">
        <f>O145*H145</f>
        <v>0</v>
      </c>
      <c r="Q145" s="227">
        <v>0</v>
      </c>
      <c r="R145" s="227">
        <f>Q145*H145</f>
        <v>0</v>
      </c>
      <c r="S145" s="227">
        <v>0</v>
      </c>
      <c r="T145" s="22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229" t="s">
        <v>278</v>
      </c>
      <c r="AT145" s="229" t="s">
        <v>161</v>
      </c>
      <c r="AU145" s="229" t="s">
        <v>166</v>
      </c>
      <c r="AY145" s="14" t="s">
        <v>158</v>
      </c>
      <c r="BE145" s="230">
        <f>IF(N145="základná",J145,0)</f>
        <v>0</v>
      </c>
      <c r="BF145" s="230">
        <f>IF(N145="znížená",J145,0)</f>
        <v>361</v>
      </c>
      <c r="BG145" s="230">
        <f>IF(N145="zákl. prenesená",J145,0)</f>
        <v>0</v>
      </c>
      <c r="BH145" s="230">
        <f>IF(N145="zníž. prenesená",J145,0)</f>
        <v>0</v>
      </c>
      <c r="BI145" s="230">
        <f>IF(N145="nulová",J145,0)</f>
        <v>0</v>
      </c>
      <c r="BJ145" s="14" t="s">
        <v>166</v>
      </c>
      <c r="BK145" s="230">
        <f>ROUND(I145*H145,2)</f>
        <v>361</v>
      </c>
      <c r="BL145" s="14" t="s">
        <v>278</v>
      </c>
      <c r="BM145" s="229" t="s">
        <v>239</v>
      </c>
    </row>
    <row r="146" s="2" customFormat="1" ht="33" customHeight="1">
      <c r="A146" s="29"/>
      <c r="B146" s="30"/>
      <c r="C146" s="218" t="s">
        <v>204</v>
      </c>
      <c r="D146" s="218" t="s">
        <v>161</v>
      </c>
      <c r="E146" s="219" t="s">
        <v>1159</v>
      </c>
      <c r="F146" s="220" t="s">
        <v>1160</v>
      </c>
      <c r="G146" s="221" t="s">
        <v>288</v>
      </c>
      <c r="H146" s="222">
        <v>25</v>
      </c>
      <c r="I146" s="223">
        <v>3.0899999999999999</v>
      </c>
      <c r="J146" s="223">
        <f>ROUND(I146*H146,2)</f>
        <v>77.25</v>
      </c>
      <c r="K146" s="224"/>
      <c r="L146" s="35"/>
      <c r="M146" s="225" t="s">
        <v>1</v>
      </c>
      <c r="N146" s="226" t="s">
        <v>41</v>
      </c>
      <c r="O146" s="227">
        <v>0</v>
      </c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29" t="s">
        <v>278</v>
      </c>
      <c r="AT146" s="229" t="s">
        <v>161</v>
      </c>
      <c r="AU146" s="229" t="s">
        <v>166</v>
      </c>
      <c r="AY146" s="14" t="s">
        <v>158</v>
      </c>
      <c r="BE146" s="230">
        <f>IF(N146="základná",J146,0)</f>
        <v>0</v>
      </c>
      <c r="BF146" s="230">
        <f>IF(N146="znížená",J146,0)</f>
        <v>77.25</v>
      </c>
      <c r="BG146" s="230">
        <f>IF(N146="zákl. prenesená",J146,0)</f>
        <v>0</v>
      </c>
      <c r="BH146" s="230">
        <f>IF(N146="zníž. prenesená",J146,0)</f>
        <v>0</v>
      </c>
      <c r="BI146" s="230">
        <f>IF(N146="nulová",J146,0)</f>
        <v>0</v>
      </c>
      <c r="BJ146" s="14" t="s">
        <v>166</v>
      </c>
      <c r="BK146" s="230">
        <f>ROUND(I146*H146,2)</f>
        <v>77.25</v>
      </c>
      <c r="BL146" s="14" t="s">
        <v>278</v>
      </c>
      <c r="BM146" s="229" t="s">
        <v>243</v>
      </c>
    </row>
    <row r="147" s="12" customFormat="1" ht="25.92" customHeight="1">
      <c r="A147" s="12"/>
      <c r="B147" s="203"/>
      <c r="C147" s="204"/>
      <c r="D147" s="205" t="s">
        <v>74</v>
      </c>
      <c r="E147" s="206" t="s">
        <v>1091</v>
      </c>
      <c r="F147" s="206" t="s">
        <v>1092</v>
      </c>
      <c r="G147" s="204"/>
      <c r="H147" s="204"/>
      <c r="I147" s="204"/>
      <c r="J147" s="207">
        <f>BK147</f>
        <v>180</v>
      </c>
      <c r="K147" s="204"/>
      <c r="L147" s="208"/>
      <c r="M147" s="209"/>
      <c r="N147" s="210"/>
      <c r="O147" s="210"/>
      <c r="P147" s="211">
        <f>P148</f>
        <v>0</v>
      </c>
      <c r="Q147" s="210"/>
      <c r="R147" s="211">
        <f>R148</f>
        <v>0</v>
      </c>
      <c r="S147" s="210"/>
      <c r="T147" s="212">
        <f>T148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3" t="s">
        <v>165</v>
      </c>
      <c r="AT147" s="214" t="s">
        <v>74</v>
      </c>
      <c r="AU147" s="214" t="s">
        <v>75</v>
      </c>
      <c r="AY147" s="213" t="s">
        <v>158</v>
      </c>
      <c r="BK147" s="215">
        <f>BK148</f>
        <v>180</v>
      </c>
    </row>
    <row r="148" s="2" customFormat="1" ht="16.5" customHeight="1">
      <c r="A148" s="29"/>
      <c r="B148" s="30"/>
      <c r="C148" s="218" t="s">
        <v>254</v>
      </c>
      <c r="D148" s="218" t="s">
        <v>161</v>
      </c>
      <c r="E148" s="219" t="s">
        <v>1097</v>
      </c>
      <c r="F148" s="220" t="s">
        <v>1476</v>
      </c>
      <c r="G148" s="221" t="s">
        <v>1095</v>
      </c>
      <c r="H148" s="222">
        <v>1</v>
      </c>
      <c r="I148" s="223">
        <v>180</v>
      </c>
      <c r="J148" s="223">
        <f>ROUND(I148*H148,2)</f>
        <v>180</v>
      </c>
      <c r="K148" s="224"/>
      <c r="L148" s="35"/>
      <c r="M148" s="225" t="s">
        <v>1</v>
      </c>
      <c r="N148" s="226" t="s">
        <v>41</v>
      </c>
      <c r="O148" s="227">
        <v>0</v>
      </c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229" t="s">
        <v>1096</v>
      </c>
      <c r="AT148" s="229" t="s">
        <v>161</v>
      </c>
      <c r="AU148" s="229" t="s">
        <v>83</v>
      </c>
      <c r="AY148" s="14" t="s">
        <v>158</v>
      </c>
      <c r="BE148" s="230">
        <f>IF(N148="základná",J148,0)</f>
        <v>0</v>
      </c>
      <c r="BF148" s="230">
        <f>IF(N148="znížená",J148,0)</f>
        <v>180</v>
      </c>
      <c r="BG148" s="230">
        <f>IF(N148="zákl. prenesená",J148,0)</f>
        <v>0</v>
      </c>
      <c r="BH148" s="230">
        <f>IF(N148="zníž. prenesená",J148,0)</f>
        <v>0</v>
      </c>
      <c r="BI148" s="230">
        <f>IF(N148="nulová",J148,0)</f>
        <v>0</v>
      </c>
      <c r="BJ148" s="14" t="s">
        <v>166</v>
      </c>
      <c r="BK148" s="230">
        <f>ROUND(I148*H148,2)</f>
        <v>180</v>
      </c>
      <c r="BL148" s="14" t="s">
        <v>1096</v>
      </c>
      <c r="BM148" s="229" t="s">
        <v>246</v>
      </c>
    </row>
    <row r="149" s="12" customFormat="1" ht="25.92" customHeight="1">
      <c r="A149" s="12"/>
      <c r="B149" s="203"/>
      <c r="C149" s="204"/>
      <c r="D149" s="205" t="s">
        <v>74</v>
      </c>
      <c r="E149" s="206" t="s">
        <v>1099</v>
      </c>
      <c r="F149" s="206" t="s">
        <v>1464</v>
      </c>
      <c r="G149" s="204"/>
      <c r="H149" s="204"/>
      <c r="I149" s="204"/>
      <c r="J149" s="207">
        <f>BK149</f>
        <v>605.20000000000005</v>
      </c>
      <c r="K149" s="204"/>
      <c r="L149" s="208"/>
      <c r="M149" s="209"/>
      <c r="N149" s="210"/>
      <c r="O149" s="210"/>
      <c r="P149" s="211">
        <f>SUM(P150:P153)</f>
        <v>0</v>
      </c>
      <c r="Q149" s="210"/>
      <c r="R149" s="211">
        <f>SUM(R150:R153)</f>
        <v>0</v>
      </c>
      <c r="S149" s="210"/>
      <c r="T149" s="212">
        <f>SUM(T150:T153)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3" t="s">
        <v>165</v>
      </c>
      <c r="AT149" s="214" t="s">
        <v>74</v>
      </c>
      <c r="AU149" s="214" t="s">
        <v>75</v>
      </c>
      <c r="AY149" s="213" t="s">
        <v>158</v>
      </c>
      <c r="BK149" s="215">
        <f>SUM(BK150:BK153)</f>
        <v>605.20000000000005</v>
      </c>
    </row>
    <row r="150" s="2" customFormat="1" ht="16.5" customHeight="1">
      <c r="A150" s="29"/>
      <c r="B150" s="30"/>
      <c r="C150" s="218" t="s">
        <v>208</v>
      </c>
      <c r="D150" s="218" t="s">
        <v>161</v>
      </c>
      <c r="E150" s="219" t="s">
        <v>1465</v>
      </c>
      <c r="F150" s="220" t="s">
        <v>1466</v>
      </c>
      <c r="G150" s="221" t="s">
        <v>481</v>
      </c>
      <c r="H150" s="222">
        <v>2</v>
      </c>
      <c r="I150" s="223">
        <v>72</v>
      </c>
      <c r="J150" s="223">
        <f>ROUND(I150*H150,2)</f>
        <v>144</v>
      </c>
      <c r="K150" s="224"/>
      <c r="L150" s="35"/>
      <c r="M150" s="225" t="s">
        <v>1</v>
      </c>
      <c r="N150" s="226" t="s">
        <v>41</v>
      </c>
      <c r="O150" s="227">
        <v>0</v>
      </c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229" t="s">
        <v>1096</v>
      </c>
      <c r="AT150" s="229" t="s">
        <v>161</v>
      </c>
      <c r="AU150" s="229" t="s">
        <v>83</v>
      </c>
      <c r="AY150" s="14" t="s">
        <v>158</v>
      </c>
      <c r="BE150" s="230">
        <f>IF(N150="základná",J150,0)</f>
        <v>0</v>
      </c>
      <c r="BF150" s="230">
        <f>IF(N150="znížená",J150,0)</f>
        <v>144</v>
      </c>
      <c r="BG150" s="230">
        <f>IF(N150="zákl. prenesená",J150,0)</f>
        <v>0</v>
      </c>
      <c r="BH150" s="230">
        <f>IF(N150="zníž. prenesená",J150,0)</f>
        <v>0</v>
      </c>
      <c r="BI150" s="230">
        <f>IF(N150="nulová",J150,0)</f>
        <v>0</v>
      </c>
      <c r="BJ150" s="14" t="s">
        <v>166</v>
      </c>
      <c r="BK150" s="230">
        <f>ROUND(I150*H150,2)</f>
        <v>144</v>
      </c>
      <c r="BL150" s="14" t="s">
        <v>1096</v>
      </c>
      <c r="BM150" s="229" t="s">
        <v>250</v>
      </c>
    </row>
    <row r="151" s="2" customFormat="1" ht="16.5" customHeight="1">
      <c r="A151" s="29"/>
      <c r="B151" s="30"/>
      <c r="C151" s="218" t="s">
        <v>261</v>
      </c>
      <c r="D151" s="218" t="s">
        <v>161</v>
      </c>
      <c r="E151" s="219" t="s">
        <v>1467</v>
      </c>
      <c r="F151" s="220" t="s">
        <v>1468</v>
      </c>
      <c r="G151" s="221" t="s">
        <v>481</v>
      </c>
      <c r="H151" s="222">
        <v>2</v>
      </c>
      <c r="I151" s="223">
        <v>57.600000000000001</v>
      </c>
      <c r="J151" s="223">
        <f>ROUND(I151*H151,2)</f>
        <v>115.2</v>
      </c>
      <c r="K151" s="224"/>
      <c r="L151" s="35"/>
      <c r="M151" s="225" t="s">
        <v>1</v>
      </c>
      <c r="N151" s="226" t="s">
        <v>41</v>
      </c>
      <c r="O151" s="227">
        <v>0</v>
      </c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229" t="s">
        <v>1096</v>
      </c>
      <c r="AT151" s="229" t="s">
        <v>161</v>
      </c>
      <c r="AU151" s="229" t="s">
        <v>83</v>
      </c>
      <c r="AY151" s="14" t="s">
        <v>158</v>
      </c>
      <c r="BE151" s="230">
        <f>IF(N151="základná",J151,0)</f>
        <v>0</v>
      </c>
      <c r="BF151" s="230">
        <f>IF(N151="znížená",J151,0)</f>
        <v>115.2</v>
      </c>
      <c r="BG151" s="230">
        <f>IF(N151="zákl. prenesená",J151,0)</f>
        <v>0</v>
      </c>
      <c r="BH151" s="230">
        <f>IF(N151="zníž. prenesená",J151,0)</f>
        <v>0</v>
      </c>
      <c r="BI151" s="230">
        <f>IF(N151="nulová",J151,0)</f>
        <v>0</v>
      </c>
      <c r="BJ151" s="14" t="s">
        <v>166</v>
      </c>
      <c r="BK151" s="230">
        <f>ROUND(I151*H151,2)</f>
        <v>115.2</v>
      </c>
      <c r="BL151" s="14" t="s">
        <v>1096</v>
      </c>
      <c r="BM151" s="229" t="s">
        <v>253</v>
      </c>
    </row>
    <row r="152" s="2" customFormat="1" ht="16.5" customHeight="1">
      <c r="A152" s="29"/>
      <c r="B152" s="30"/>
      <c r="C152" s="218" t="s">
        <v>212</v>
      </c>
      <c r="D152" s="218" t="s">
        <v>161</v>
      </c>
      <c r="E152" s="219" t="s">
        <v>1469</v>
      </c>
      <c r="F152" s="220" t="s">
        <v>1470</v>
      </c>
      <c r="G152" s="221" t="s">
        <v>1095</v>
      </c>
      <c r="H152" s="222">
        <v>1</v>
      </c>
      <c r="I152" s="223">
        <v>250</v>
      </c>
      <c r="J152" s="223">
        <f>ROUND(I152*H152,2)</f>
        <v>250</v>
      </c>
      <c r="K152" s="224"/>
      <c r="L152" s="35"/>
      <c r="M152" s="225" t="s">
        <v>1</v>
      </c>
      <c r="N152" s="226" t="s">
        <v>41</v>
      </c>
      <c r="O152" s="227">
        <v>0</v>
      </c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29" t="s">
        <v>1096</v>
      </c>
      <c r="AT152" s="229" t="s">
        <v>161</v>
      </c>
      <c r="AU152" s="229" t="s">
        <v>83</v>
      </c>
      <c r="AY152" s="14" t="s">
        <v>158</v>
      </c>
      <c r="BE152" s="230">
        <f>IF(N152="základná",J152,0)</f>
        <v>0</v>
      </c>
      <c r="BF152" s="230">
        <f>IF(N152="znížená",J152,0)</f>
        <v>250</v>
      </c>
      <c r="BG152" s="230">
        <f>IF(N152="zákl. prenesená",J152,0)</f>
        <v>0</v>
      </c>
      <c r="BH152" s="230">
        <f>IF(N152="zníž. prenesená",J152,0)</f>
        <v>0</v>
      </c>
      <c r="BI152" s="230">
        <f>IF(N152="nulová",J152,0)</f>
        <v>0</v>
      </c>
      <c r="BJ152" s="14" t="s">
        <v>166</v>
      </c>
      <c r="BK152" s="230">
        <f>ROUND(I152*H152,2)</f>
        <v>250</v>
      </c>
      <c r="BL152" s="14" t="s">
        <v>1096</v>
      </c>
      <c r="BM152" s="229" t="s">
        <v>257</v>
      </c>
    </row>
    <row r="153" s="2" customFormat="1" ht="16.5" customHeight="1">
      <c r="A153" s="29"/>
      <c r="B153" s="30"/>
      <c r="C153" s="218" t="s">
        <v>268</v>
      </c>
      <c r="D153" s="218" t="s">
        <v>161</v>
      </c>
      <c r="E153" s="219" t="s">
        <v>1471</v>
      </c>
      <c r="F153" s="220" t="s">
        <v>1472</v>
      </c>
      <c r="G153" s="221" t="s">
        <v>481</v>
      </c>
      <c r="H153" s="222">
        <v>4</v>
      </c>
      <c r="I153" s="223">
        <v>24</v>
      </c>
      <c r="J153" s="223">
        <f>ROUND(I153*H153,2)</f>
        <v>96</v>
      </c>
      <c r="K153" s="224"/>
      <c r="L153" s="35"/>
      <c r="M153" s="241" t="s">
        <v>1</v>
      </c>
      <c r="N153" s="242" t="s">
        <v>41</v>
      </c>
      <c r="O153" s="243">
        <v>0</v>
      </c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229" t="s">
        <v>1096</v>
      </c>
      <c r="AT153" s="229" t="s">
        <v>161</v>
      </c>
      <c r="AU153" s="229" t="s">
        <v>83</v>
      </c>
      <c r="AY153" s="14" t="s">
        <v>158</v>
      </c>
      <c r="BE153" s="230">
        <f>IF(N153="základná",J153,0)</f>
        <v>0</v>
      </c>
      <c r="BF153" s="230">
        <f>IF(N153="znížená",J153,0)</f>
        <v>96</v>
      </c>
      <c r="BG153" s="230">
        <f>IF(N153="zákl. prenesená",J153,0)</f>
        <v>0</v>
      </c>
      <c r="BH153" s="230">
        <f>IF(N153="zníž. prenesená",J153,0)</f>
        <v>0</v>
      </c>
      <c r="BI153" s="230">
        <f>IF(N153="nulová",J153,0)</f>
        <v>0</v>
      </c>
      <c r="BJ153" s="14" t="s">
        <v>166</v>
      </c>
      <c r="BK153" s="230">
        <f>ROUND(I153*H153,2)</f>
        <v>96</v>
      </c>
      <c r="BL153" s="14" t="s">
        <v>1096</v>
      </c>
      <c r="BM153" s="229" t="s">
        <v>260</v>
      </c>
    </row>
    <row r="154" s="2" customFormat="1" ht="6.96" customHeight="1">
      <c r="A154" s="29"/>
      <c r="B154" s="62"/>
      <c r="C154" s="63"/>
      <c r="D154" s="63"/>
      <c r="E154" s="63"/>
      <c r="F154" s="63"/>
      <c r="G154" s="63"/>
      <c r="H154" s="63"/>
      <c r="I154" s="63"/>
      <c r="J154" s="63"/>
      <c r="K154" s="63"/>
      <c r="L154" s="35"/>
      <c r="M154" s="29"/>
      <c r="O154" s="29"/>
      <c r="P154" s="29"/>
      <c r="Q154" s="29"/>
      <c r="R154" s="29"/>
      <c r="S154" s="29"/>
      <c r="T154" s="29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</row>
  </sheetData>
  <sheetProtection sheet="1" autoFilter="0" formatColumns="0" formatRows="0" objects="1" scenarios="1" spinCount="100000" saltValue="A606Cs4ljBrq2JqptJyeA+g3+6kNiJict0jSRveS+dy+jqhLSZd5/OQbg0lXXh51JNYXifEJmj/sXXdcib93cQ==" hashValue="ezbVVsOi8wtQ25zUp0GYfyX8oLjznGav+dMGp5aGaCsxnRgY3QvVHLDs/bg3LOIIenkMFaNKOw28PAxQrDLK3Q==" algorithmName="SHA-512" password="CC35"/>
  <autoFilter ref="C120:K153"/>
  <mergeCells count="8">
    <mergeCell ref="E7:H7"/>
    <mergeCell ref="E9:H9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DESKTOP-9K5BVR8\Príprava</dc:creator>
  <cp:lastModifiedBy>DESKTOP-9K5BVR8\Príprava</cp:lastModifiedBy>
  <dcterms:created xsi:type="dcterms:W3CDTF">2022-12-21T08:43:10Z</dcterms:created>
  <dcterms:modified xsi:type="dcterms:W3CDTF">2022-12-21T08:43:21Z</dcterms:modified>
</cp:coreProperties>
</file>